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475" windowHeight="8745" tabRatio="929" firstSheet="10" activeTab="25"/>
  </bookViews>
  <sheets>
    <sheet name="ENERO 1" sheetId="1" r:id="rId1"/>
    <sheet name="ENERO 2" sheetId="2" r:id="rId2"/>
    <sheet name="FEBRERO 1" sheetId="3" r:id="rId3"/>
    <sheet name="FEBRERO 2" sheetId="4" r:id="rId4"/>
    <sheet name="MARZO 1" sheetId="5" r:id="rId5"/>
    <sheet name="MARZO 2" sheetId="6" r:id="rId6"/>
    <sheet name="ABRIL 1" sheetId="7" r:id="rId7"/>
    <sheet name="ABRIL 2" sheetId="8" r:id="rId8"/>
    <sheet name="MAYO 1" sheetId="9" r:id="rId9"/>
    <sheet name="MAYO 2" sheetId="10" r:id="rId10"/>
    <sheet name="JUNIO 1" sheetId="11" r:id="rId11"/>
    <sheet name="JUNIO 2" sheetId="12" r:id="rId12"/>
    <sheet name="JULIO 1" sheetId="13" r:id="rId13"/>
    <sheet name="JULIO 2" sheetId="14" r:id="rId14"/>
    <sheet name="AGOSTO 1" sheetId="15" r:id="rId15"/>
    <sheet name="AGOSTO 2" sheetId="16" r:id="rId16"/>
    <sheet name="SEPTIEMBRE 1" sheetId="17" r:id="rId17"/>
    <sheet name="SEPTIEMBRE 2" sheetId="18" r:id="rId18"/>
    <sheet name="OCTUBRE 1" sheetId="19" r:id="rId19"/>
    <sheet name="OCTUBRE 2" sheetId="20" r:id="rId20"/>
    <sheet name="NOVIEMBRE 1" sheetId="21" r:id="rId21"/>
    <sheet name="NOVIEMBRE 2" sheetId="22" r:id="rId22"/>
    <sheet name="DICIEMBRE 1" sheetId="23" r:id="rId23"/>
    <sheet name="DICIEMBRE 2" sheetId="24" r:id="rId24"/>
    <sheet name="AGUINALDO" sheetId="25" r:id="rId25"/>
    <sheet name="INCREMENTO" sheetId="26" r:id="rId26"/>
  </sheets>
  <calcPr calcId="145621"/>
</workbook>
</file>

<file path=xl/calcChain.xml><?xml version="1.0" encoding="utf-8"?>
<calcChain xmlns="http://schemas.openxmlformats.org/spreadsheetml/2006/main">
  <c r="N12" i="26" l="1"/>
  <c r="I12" i="26"/>
  <c r="G12" i="26" l="1"/>
  <c r="H12" i="26" l="1"/>
  <c r="M12" i="26"/>
  <c r="E12" i="26"/>
  <c r="F12" i="26"/>
  <c r="K12" i="26"/>
  <c r="L12" i="26" l="1"/>
  <c r="O12" i="26"/>
  <c r="J12" i="26"/>
  <c r="P12" i="26"/>
  <c r="O18" i="25" l="1"/>
  <c r="N18" i="25"/>
  <c r="M18" i="25"/>
  <c r="K18" i="25"/>
  <c r="J18" i="25"/>
  <c r="I18" i="25"/>
  <c r="H18" i="25"/>
  <c r="G18" i="25"/>
  <c r="F18" i="25"/>
  <c r="E18" i="25"/>
  <c r="P17" i="25"/>
  <c r="L17" i="25"/>
  <c r="Q17" i="25" s="1"/>
  <c r="P16" i="25"/>
  <c r="L16" i="25"/>
  <c r="Q16" i="25" s="1"/>
  <c r="P15" i="25"/>
  <c r="L15" i="25"/>
  <c r="Q15" i="25" s="1"/>
  <c r="P14" i="25"/>
  <c r="L14" i="25"/>
  <c r="Q14" i="25" s="1"/>
  <c r="P13" i="25"/>
  <c r="L13" i="25"/>
  <c r="Q13" i="25" s="1"/>
  <c r="P12" i="25"/>
  <c r="L12" i="25"/>
  <c r="Q12" i="25" s="1"/>
  <c r="P11" i="25"/>
  <c r="L11" i="25"/>
  <c r="Q11" i="25" s="1"/>
  <c r="P10" i="25"/>
  <c r="L10" i="25"/>
  <c r="Q10" i="25" s="1"/>
  <c r="P9" i="25"/>
  <c r="L9" i="25"/>
  <c r="Q9" i="25" s="1"/>
  <c r="P8" i="25"/>
  <c r="L8" i="25"/>
  <c r="Q8" i="25" s="1"/>
  <c r="P7" i="25"/>
  <c r="L7" i="25"/>
  <c r="Q7" i="25" s="1"/>
  <c r="P6" i="25"/>
  <c r="L6" i="25"/>
  <c r="Q6" i="25" s="1"/>
  <c r="P5" i="25"/>
  <c r="L5" i="25"/>
  <c r="Q5" i="25" s="1"/>
  <c r="P4" i="25"/>
  <c r="P18" i="25" s="1"/>
  <c r="L4" i="25"/>
  <c r="Q4" i="25" s="1"/>
  <c r="U18" i="24"/>
  <c r="T18" i="24"/>
  <c r="S18" i="24"/>
  <c r="M18" i="24"/>
  <c r="L18" i="24"/>
  <c r="K18" i="24"/>
  <c r="J18" i="24"/>
  <c r="I18" i="24"/>
  <c r="H18" i="24"/>
  <c r="G18" i="24"/>
  <c r="F18" i="24"/>
  <c r="E18" i="24"/>
  <c r="V17" i="24"/>
  <c r="N17" i="24"/>
  <c r="V16" i="24"/>
  <c r="N16" i="24"/>
  <c r="R15" i="24"/>
  <c r="Q15" i="24"/>
  <c r="N15" i="24"/>
  <c r="R14" i="24"/>
  <c r="Q14" i="24"/>
  <c r="P14" i="24"/>
  <c r="O14" i="24"/>
  <c r="N14" i="24"/>
  <c r="R13" i="24"/>
  <c r="Q13" i="24"/>
  <c r="P13" i="24"/>
  <c r="O13" i="24"/>
  <c r="N13" i="24"/>
  <c r="R12" i="24"/>
  <c r="Q12" i="24"/>
  <c r="O12" i="24"/>
  <c r="N12" i="24"/>
  <c r="R11" i="24"/>
  <c r="Q11" i="24"/>
  <c r="O11" i="24"/>
  <c r="N11" i="24"/>
  <c r="R10" i="24"/>
  <c r="Q10" i="24"/>
  <c r="O10" i="24"/>
  <c r="N10" i="24"/>
  <c r="R9" i="24"/>
  <c r="Q9" i="24"/>
  <c r="P9" i="24"/>
  <c r="O9" i="24"/>
  <c r="N9" i="24"/>
  <c r="R8" i="24"/>
  <c r="Q8" i="24"/>
  <c r="N8" i="24"/>
  <c r="R7" i="24"/>
  <c r="V7" i="24" s="1"/>
  <c r="N7" i="24"/>
  <c r="R6" i="24"/>
  <c r="V6" i="24" s="1"/>
  <c r="N6" i="24"/>
  <c r="R5" i="24"/>
  <c r="V5" i="24" s="1"/>
  <c r="N5" i="24"/>
  <c r="R4" i="24"/>
  <c r="N4" i="24"/>
  <c r="N18" i="24" s="1"/>
  <c r="AA18" i="23"/>
  <c r="Z18" i="23"/>
  <c r="Y18" i="23"/>
  <c r="X18" i="23"/>
  <c r="W18" i="23"/>
  <c r="V18" i="23"/>
  <c r="U18" i="23"/>
  <c r="T18" i="23"/>
  <c r="R18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E18" i="23"/>
  <c r="AB17" i="23"/>
  <c r="S17" i="23"/>
  <c r="AC17" i="23" s="1"/>
  <c r="AB16" i="23"/>
  <c r="S16" i="23"/>
  <c r="AC16" i="23" s="1"/>
  <c r="AB15" i="23"/>
  <c r="S15" i="23"/>
  <c r="AC15" i="23" s="1"/>
  <c r="AB14" i="23"/>
  <c r="S14" i="23"/>
  <c r="AC14" i="23" s="1"/>
  <c r="AB13" i="23"/>
  <c r="S13" i="23"/>
  <c r="AC13" i="23" s="1"/>
  <c r="AB12" i="23"/>
  <c r="S12" i="23"/>
  <c r="AC12" i="23" s="1"/>
  <c r="AB11" i="23"/>
  <c r="S11" i="23"/>
  <c r="AC11" i="23" s="1"/>
  <c r="AB10" i="23"/>
  <c r="S10" i="23"/>
  <c r="AC10" i="23" s="1"/>
  <c r="AB9" i="23"/>
  <c r="S9" i="23"/>
  <c r="AC9" i="23" s="1"/>
  <c r="AB8" i="23"/>
  <c r="S8" i="23"/>
  <c r="AC8" i="23" s="1"/>
  <c r="AB7" i="23"/>
  <c r="S7" i="23"/>
  <c r="AC7" i="23" s="1"/>
  <c r="AB6" i="23"/>
  <c r="S6" i="23"/>
  <c r="AC6" i="23" s="1"/>
  <c r="AB5" i="23"/>
  <c r="S5" i="23"/>
  <c r="AB4" i="23"/>
  <c r="AB18" i="23" s="1"/>
  <c r="S4" i="23"/>
  <c r="X18" i="22"/>
  <c r="W18" i="22"/>
  <c r="V18" i="22"/>
  <c r="U18" i="22"/>
  <c r="T18" i="22"/>
  <c r="S18" i="22"/>
  <c r="M18" i="22"/>
  <c r="L18" i="22"/>
  <c r="K18" i="22"/>
  <c r="J18" i="22"/>
  <c r="I18" i="22"/>
  <c r="H18" i="22"/>
  <c r="G18" i="22"/>
  <c r="F18" i="22"/>
  <c r="E18" i="22"/>
  <c r="Y17" i="22"/>
  <c r="N17" i="22"/>
  <c r="Y16" i="22"/>
  <c r="N16" i="22"/>
  <c r="Z16" i="22" s="1"/>
  <c r="R15" i="22"/>
  <c r="Q15" i="22"/>
  <c r="Y15" i="22" s="1"/>
  <c r="Z15" i="22" s="1"/>
  <c r="N15" i="22"/>
  <c r="R14" i="22"/>
  <c r="Q14" i="22"/>
  <c r="P14" i="22"/>
  <c r="O14" i="22"/>
  <c r="N14" i="22"/>
  <c r="R13" i="22"/>
  <c r="Q13" i="22"/>
  <c r="P13" i="22"/>
  <c r="O13" i="22"/>
  <c r="Y13" i="22" s="1"/>
  <c r="N13" i="22"/>
  <c r="R12" i="22"/>
  <c r="Q12" i="22"/>
  <c r="O12" i="22"/>
  <c r="N12" i="22"/>
  <c r="R11" i="22"/>
  <c r="Q11" i="22"/>
  <c r="O11" i="22"/>
  <c r="N11" i="22"/>
  <c r="R10" i="22"/>
  <c r="Q10" i="22"/>
  <c r="O10" i="22"/>
  <c r="N10" i="22"/>
  <c r="R9" i="22"/>
  <c r="Q9" i="22"/>
  <c r="P9" i="22"/>
  <c r="O9" i="22"/>
  <c r="N9" i="22"/>
  <c r="R8" i="22"/>
  <c r="Q8" i="22"/>
  <c r="N8" i="22"/>
  <c r="R7" i="22"/>
  <c r="Y7" i="22" s="1"/>
  <c r="N7" i="22"/>
  <c r="R6" i="22"/>
  <c r="Y6" i="22" s="1"/>
  <c r="N6" i="22"/>
  <c r="R5" i="22"/>
  <c r="Y5" i="22" s="1"/>
  <c r="N5" i="22"/>
  <c r="R4" i="22"/>
  <c r="Y4" i="22" s="1"/>
  <c r="N4" i="22"/>
  <c r="O18" i="24" l="1"/>
  <c r="V14" i="24"/>
  <c r="R18" i="24"/>
  <c r="W5" i="24"/>
  <c r="W6" i="24"/>
  <c r="W7" i="24"/>
  <c r="Q18" i="24"/>
  <c r="P18" i="24"/>
  <c r="V10" i="24"/>
  <c r="V11" i="24"/>
  <c r="V12" i="24"/>
  <c r="V13" i="24"/>
  <c r="W14" i="24"/>
  <c r="V15" i="24"/>
  <c r="W15" i="24" s="1"/>
  <c r="W16" i="24"/>
  <c r="W17" i="24"/>
  <c r="S18" i="23"/>
  <c r="AC5" i="23"/>
  <c r="Y11" i="22"/>
  <c r="Z11" i="22" s="1"/>
  <c r="Z5" i="22"/>
  <c r="Y12" i="22"/>
  <c r="Z7" i="22"/>
  <c r="Q18" i="22"/>
  <c r="Y10" i="22"/>
  <c r="Z10" i="22" s="1"/>
  <c r="Z4" i="22"/>
  <c r="Z6" i="22"/>
  <c r="R18" i="22"/>
  <c r="Y9" i="22"/>
  <c r="Z13" i="22"/>
  <c r="P18" i="22"/>
  <c r="Y14" i="22"/>
  <c r="Z12" i="22"/>
  <c r="Z14" i="22"/>
  <c r="Z17" i="22"/>
  <c r="Q18" i="25"/>
  <c r="L18" i="25"/>
  <c r="W10" i="24"/>
  <c r="W11" i="24"/>
  <c r="W12" i="24"/>
  <c r="W13" i="24"/>
  <c r="V4" i="24"/>
  <c r="V9" i="24"/>
  <c r="W9" i="24" s="1"/>
  <c r="V8" i="24"/>
  <c r="W8" i="24" s="1"/>
  <c r="AC4" i="23"/>
  <c r="Z9" i="22"/>
  <c r="N18" i="22"/>
  <c r="Y8" i="22"/>
  <c r="Z8" i="22" s="1"/>
  <c r="O18" i="22"/>
  <c r="Z18" i="21"/>
  <c r="Y18" i="21"/>
  <c r="X18" i="21"/>
  <c r="W18" i="21"/>
  <c r="V18" i="21"/>
  <c r="U18" i="21"/>
  <c r="T18" i="21"/>
  <c r="S18" i="21"/>
  <c r="R18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AA17" i="21"/>
  <c r="Q17" i="21"/>
  <c r="AA16" i="21"/>
  <c r="Q16" i="21"/>
  <c r="AA15" i="21"/>
  <c r="Q15" i="21"/>
  <c r="AA14" i="21"/>
  <c r="Q14" i="21"/>
  <c r="AA13" i="21"/>
  <c r="Q13" i="21"/>
  <c r="AA12" i="21"/>
  <c r="Q12" i="21"/>
  <c r="AA11" i="21"/>
  <c r="Q11" i="21"/>
  <c r="AA10" i="21"/>
  <c r="Q10" i="21"/>
  <c r="AA9" i="21"/>
  <c r="Q9" i="21"/>
  <c r="AA8" i="21"/>
  <c r="Q8" i="21"/>
  <c r="AA7" i="21"/>
  <c r="Q7" i="21"/>
  <c r="AA6" i="21"/>
  <c r="Q6" i="21"/>
  <c r="AA5" i="21"/>
  <c r="Q5" i="21"/>
  <c r="AA4" i="21"/>
  <c r="AA18" i="21" s="1"/>
  <c r="Q4" i="21"/>
  <c r="Q18" i="21" s="1"/>
  <c r="AG18" i="20"/>
  <c r="W18" i="20"/>
  <c r="V18" i="20"/>
  <c r="U18" i="20"/>
  <c r="T18" i="20"/>
  <c r="S18" i="20"/>
  <c r="R18" i="20"/>
  <c r="Q18" i="20"/>
  <c r="P18" i="20"/>
  <c r="N18" i="20"/>
  <c r="M18" i="20"/>
  <c r="L18" i="20"/>
  <c r="K18" i="20"/>
  <c r="J18" i="20"/>
  <c r="I18" i="20"/>
  <c r="H18" i="20"/>
  <c r="G18" i="20"/>
  <c r="F18" i="20"/>
  <c r="E18" i="20"/>
  <c r="X17" i="20"/>
  <c r="O17" i="20"/>
  <c r="Y17" i="20" s="1"/>
  <c r="AE16" i="20"/>
  <c r="AD16" i="20"/>
  <c r="AC16" i="20"/>
  <c r="AB16" i="20"/>
  <c r="AF16" i="20" s="1"/>
  <c r="X16" i="20"/>
  <c r="O16" i="20"/>
  <c r="Y16" i="20" s="1"/>
  <c r="AE15" i="20"/>
  <c r="AD15" i="20"/>
  <c r="AC15" i="20"/>
  <c r="AB15" i="20"/>
  <c r="AF15" i="20" s="1"/>
  <c r="AH15" i="20" s="1"/>
  <c r="AI15" i="20" s="1"/>
  <c r="X15" i="20"/>
  <c r="O15" i="20"/>
  <c r="Y15" i="20" s="1"/>
  <c r="AE14" i="20"/>
  <c r="AD14" i="20"/>
  <c r="AC14" i="20"/>
  <c r="AB14" i="20"/>
  <c r="AF14" i="20" s="1"/>
  <c r="AH14" i="20" s="1"/>
  <c r="AI14" i="20" s="1"/>
  <c r="X14" i="20"/>
  <c r="O14" i="20"/>
  <c r="Y14" i="20" s="1"/>
  <c r="AE13" i="20"/>
  <c r="AD13" i="20"/>
  <c r="AC13" i="20"/>
  <c r="AB13" i="20"/>
  <c r="AF13" i="20" s="1"/>
  <c r="AH13" i="20" s="1"/>
  <c r="AI13" i="20" s="1"/>
  <c r="X13" i="20"/>
  <c r="O13" i="20"/>
  <c r="Y13" i="20" s="1"/>
  <c r="AE12" i="20"/>
  <c r="AD12" i="20"/>
  <c r="AC12" i="20"/>
  <c r="AB12" i="20"/>
  <c r="AF12" i="20" s="1"/>
  <c r="AH12" i="20" s="1"/>
  <c r="AI12" i="20" s="1"/>
  <c r="X12" i="20"/>
  <c r="O12" i="20"/>
  <c r="Y12" i="20" s="1"/>
  <c r="X11" i="20"/>
  <c r="O11" i="20"/>
  <c r="Y11" i="20" s="1"/>
  <c r="AE10" i="20"/>
  <c r="AD10" i="20"/>
  <c r="AC10" i="20"/>
  <c r="AB10" i="20"/>
  <c r="AF10" i="20" s="1"/>
  <c r="AH10" i="20" s="1"/>
  <c r="X10" i="20"/>
  <c r="O10" i="20"/>
  <c r="Y10" i="20" s="1"/>
  <c r="AE9" i="20"/>
  <c r="AD9" i="20"/>
  <c r="AC9" i="20"/>
  <c r="AB9" i="20"/>
  <c r="AF9" i="20" s="1"/>
  <c r="AH9" i="20" s="1"/>
  <c r="X9" i="20"/>
  <c r="O9" i="20"/>
  <c r="Y9" i="20" s="1"/>
  <c r="AE8" i="20"/>
  <c r="AD8" i="20"/>
  <c r="AC8" i="20"/>
  <c r="AB8" i="20"/>
  <c r="AF8" i="20" s="1"/>
  <c r="AH8" i="20" s="1"/>
  <c r="X8" i="20"/>
  <c r="O8" i="20"/>
  <c r="Y8" i="20" s="1"/>
  <c r="AE7" i="20"/>
  <c r="AE18" i="20" s="1"/>
  <c r="AD7" i="20"/>
  <c r="AC7" i="20"/>
  <c r="AB7" i="20"/>
  <c r="AF7" i="20" s="1"/>
  <c r="X7" i="20"/>
  <c r="O7" i="20"/>
  <c r="Y7" i="20" s="1"/>
  <c r="AD6" i="20"/>
  <c r="AC6" i="20"/>
  <c r="AB6" i="20"/>
  <c r="X6" i="20"/>
  <c r="O6" i="20"/>
  <c r="AD5" i="20"/>
  <c r="AC5" i="20"/>
  <c r="AB5" i="20"/>
  <c r="X5" i="20"/>
  <c r="O5" i="20"/>
  <c r="Y5" i="20" s="1"/>
  <c r="AH4" i="20"/>
  <c r="AD4" i="20"/>
  <c r="AD18" i="20" s="1"/>
  <c r="AC4" i="20"/>
  <c r="AC18" i="20" s="1"/>
  <c r="AB4" i="20"/>
  <c r="AB18" i="20" s="1"/>
  <c r="X4" i="20"/>
  <c r="O4" i="20"/>
  <c r="O18" i="20" s="1"/>
  <c r="W18" i="19"/>
  <c r="V18" i="19"/>
  <c r="U18" i="19"/>
  <c r="T18" i="19"/>
  <c r="S18" i="19"/>
  <c r="R18" i="19"/>
  <c r="Q18" i="19"/>
  <c r="O18" i="19"/>
  <c r="N18" i="19"/>
  <c r="M18" i="19"/>
  <c r="L18" i="19"/>
  <c r="K18" i="19"/>
  <c r="J18" i="19"/>
  <c r="I18" i="19"/>
  <c r="H18" i="19"/>
  <c r="G18" i="19"/>
  <c r="F18" i="19"/>
  <c r="E18" i="19"/>
  <c r="X17" i="19"/>
  <c r="P17" i="19"/>
  <c r="X16" i="19"/>
  <c r="P16" i="19"/>
  <c r="Y16" i="19" s="1"/>
  <c r="X15" i="19"/>
  <c r="P15" i="19"/>
  <c r="Y15" i="19" s="1"/>
  <c r="X14" i="19"/>
  <c r="P14" i="19"/>
  <c r="Y14" i="19" s="1"/>
  <c r="X13" i="19"/>
  <c r="P13" i="19"/>
  <c r="Y13" i="19" s="1"/>
  <c r="X12" i="19"/>
  <c r="P12" i="19"/>
  <c r="Y12" i="19" s="1"/>
  <c r="X11" i="19"/>
  <c r="P11" i="19"/>
  <c r="Y11" i="19" s="1"/>
  <c r="X10" i="19"/>
  <c r="P10" i="19"/>
  <c r="Y10" i="19" s="1"/>
  <c r="X9" i="19"/>
  <c r="P9" i="19"/>
  <c r="Y9" i="19" s="1"/>
  <c r="X8" i="19"/>
  <c r="P8" i="19"/>
  <c r="Y8" i="19" s="1"/>
  <c r="X7" i="19"/>
  <c r="P7" i="19"/>
  <c r="Y7" i="19" s="1"/>
  <c r="X6" i="19"/>
  <c r="P6" i="19"/>
  <c r="Y6" i="19" s="1"/>
  <c r="X5" i="19"/>
  <c r="P5" i="19"/>
  <c r="Y5" i="19" s="1"/>
  <c r="X4" i="19"/>
  <c r="X18" i="19" s="1"/>
  <c r="P4" i="19"/>
  <c r="Y4" i="19" s="1"/>
  <c r="V18" i="18"/>
  <c r="U18" i="18"/>
  <c r="T18" i="18"/>
  <c r="S18" i="18"/>
  <c r="R18" i="18"/>
  <c r="Q18" i="18"/>
  <c r="P18" i="18"/>
  <c r="N18" i="18"/>
  <c r="M18" i="18"/>
  <c r="L18" i="18"/>
  <c r="K18" i="18"/>
  <c r="J18" i="18"/>
  <c r="I18" i="18"/>
  <c r="H18" i="18"/>
  <c r="G18" i="18"/>
  <c r="F18" i="18"/>
  <c r="E18" i="18"/>
  <c r="W17" i="18"/>
  <c r="O17" i="18"/>
  <c r="X17" i="18" s="1"/>
  <c r="W16" i="18"/>
  <c r="O16" i="18"/>
  <c r="X16" i="18" s="1"/>
  <c r="W15" i="18"/>
  <c r="O15" i="18"/>
  <c r="X15" i="18" s="1"/>
  <c r="W14" i="18"/>
  <c r="O14" i="18"/>
  <c r="X14" i="18" s="1"/>
  <c r="W13" i="18"/>
  <c r="O13" i="18"/>
  <c r="X13" i="18" s="1"/>
  <c r="W12" i="18"/>
  <c r="O12" i="18"/>
  <c r="X12" i="18" s="1"/>
  <c r="W11" i="18"/>
  <c r="O11" i="18"/>
  <c r="X11" i="18" s="1"/>
  <c r="W10" i="18"/>
  <c r="O10" i="18"/>
  <c r="X10" i="18" s="1"/>
  <c r="W9" i="18"/>
  <c r="O9" i="18"/>
  <c r="X9" i="18" s="1"/>
  <c r="W8" i="18"/>
  <c r="O8" i="18"/>
  <c r="X8" i="18" s="1"/>
  <c r="W7" i="18"/>
  <c r="O7" i="18"/>
  <c r="X7" i="18" s="1"/>
  <c r="W6" i="18"/>
  <c r="O6" i="18"/>
  <c r="X6" i="18" s="1"/>
  <c r="W5" i="18"/>
  <c r="O5" i="18"/>
  <c r="X5" i="18" s="1"/>
  <c r="W4" i="18"/>
  <c r="W18" i="18" s="1"/>
  <c r="O4" i="18"/>
  <c r="O18" i="18" s="1"/>
  <c r="V18" i="17"/>
  <c r="U18" i="17"/>
  <c r="T18" i="17"/>
  <c r="S18" i="17"/>
  <c r="R18" i="17"/>
  <c r="Q18" i="17"/>
  <c r="O18" i="17"/>
  <c r="N18" i="17"/>
  <c r="M18" i="17"/>
  <c r="L18" i="17"/>
  <c r="K18" i="17"/>
  <c r="J18" i="17"/>
  <c r="I18" i="17"/>
  <c r="H18" i="17"/>
  <c r="G18" i="17"/>
  <c r="F18" i="17"/>
  <c r="E18" i="17"/>
  <c r="X17" i="17"/>
  <c r="P17" i="17"/>
  <c r="Y17" i="17" s="1"/>
  <c r="X16" i="17"/>
  <c r="P16" i="17"/>
  <c r="Y16" i="17" s="1"/>
  <c r="X15" i="17"/>
  <c r="P15" i="17"/>
  <c r="Y15" i="17" s="1"/>
  <c r="W14" i="17"/>
  <c r="W18" i="17" s="1"/>
  <c r="P14" i="17"/>
  <c r="X13" i="17"/>
  <c r="P13" i="17"/>
  <c r="Y13" i="17" s="1"/>
  <c r="X12" i="17"/>
  <c r="P12" i="17"/>
  <c r="Y12" i="17" s="1"/>
  <c r="X11" i="17"/>
  <c r="P11" i="17"/>
  <c r="Y11" i="17" s="1"/>
  <c r="X10" i="17"/>
  <c r="P10" i="17"/>
  <c r="Y10" i="17" s="1"/>
  <c r="X9" i="17"/>
  <c r="P9" i="17"/>
  <c r="Y9" i="17" s="1"/>
  <c r="X8" i="17"/>
  <c r="P8" i="17"/>
  <c r="Y8" i="17" s="1"/>
  <c r="X7" i="17"/>
  <c r="P7" i="17"/>
  <c r="Y7" i="17" s="1"/>
  <c r="X6" i="17"/>
  <c r="P6" i="17"/>
  <c r="Y6" i="17" s="1"/>
  <c r="X5" i="17"/>
  <c r="P5" i="17"/>
  <c r="Y5" i="17" s="1"/>
  <c r="X4" i="17"/>
  <c r="P4" i="17"/>
  <c r="P18" i="17" s="1"/>
  <c r="T18" i="16"/>
  <c r="S18" i="16"/>
  <c r="M18" i="16"/>
  <c r="L18" i="16"/>
  <c r="K18" i="16"/>
  <c r="J18" i="16"/>
  <c r="I18" i="16"/>
  <c r="H18" i="16"/>
  <c r="G18" i="16"/>
  <c r="F18" i="16"/>
  <c r="E18" i="16"/>
  <c r="V17" i="16"/>
  <c r="N17" i="16"/>
  <c r="W17" i="16" s="1"/>
  <c r="V16" i="16"/>
  <c r="N16" i="16"/>
  <c r="W16" i="16" s="1"/>
  <c r="R15" i="16"/>
  <c r="Q15" i="16"/>
  <c r="V15" i="16" s="1"/>
  <c r="N15" i="16"/>
  <c r="U14" i="16"/>
  <c r="U18" i="16" s="1"/>
  <c r="R14" i="16"/>
  <c r="Q14" i="16"/>
  <c r="P14" i="16"/>
  <c r="O14" i="16"/>
  <c r="V14" i="16" s="1"/>
  <c r="N14" i="16"/>
  <c r="R13" i="16"/>
  <c r="Q13" i="16"/>
  <c r="P13" i="16"/>
  <c r="O13" i="16"/>
  <c r="N13" i="16"/>
  <c r="R12" i="16"/>
  <c r="Q12" i="16"/>
  <c r="O12" i="16"/>
  <c r="N12" i="16"/>
  <c r="R11" i="16"/>
  <c r="Q11" i="16"/>
  <c r="P11" i="16"/>
  <c r="O11" i="16"/>
  <c r="V11" i="16" s="1"/>
  <c r="N11" i="16"/>
  <c r="R10" i="16"/>
  <c r="Q10" i="16"/>
  <c r="O10" i="16"/>
  <c r="N10" i="16"/>
  <c r="R9" i="16"/>
  <c r="Q9" i="16"/>
  <c r="P9" i="16"/>
  <c r="P18" i="16" s="1"/>
  <c r="O9" i="16"/>
  <c r="N9" i="16"/>
  <c r="R8" i="16"/>
  <c r="Q8" i="16"/>
  <c r="Q18" i="16" s="1"/>
  <c r="N8" i="16"/>
  <c r="V7" i="16"/>
  <c r="R7" i="16"/>
  <c r="N7" i="16"/>
  <c r="W7" i="16" s="1"/>
  <c r="R6" i="16"/>
  <c r="V6" i="16" s="1"/>
  <c r="N6" i="16"/>
  <c r="R5" i="16"/>
  <c r="V5" i="16" s="1"/>
  <c r="N5" i="16"/>
  <c r="R4" i="16"/>
  <c r="N4" i="16"/>
  <c r="X18" i="15"/>
  <c r="W18" i="15"/>
  <c r="V18" i="15"/>
  <c r="U18" i="15"/>
  <c r="T18" i="15"/>
  <c r="S18" i="15"/>
  <c r="R18" i="15"/>
  <c r="Q18" i="15"/>
  <c r="O18" i="15"/>
  <c r="N18" i="15"/>
  <c r="M18" i="15"/>
  <c r="L18" i="15"/>
  <c r="K18" i="15"/>
  <c r="J18" i="15"/>
  <c r="I18" i="15"/>
  <c r="H18" i="15"/>
  <c r="G18" i="15"/>
  <c r="F18" i="15"/>
  <c r="E18" i="15"/>
  <c r="Y17" i="15"/>
  <c r="P17" i="15"/>
  <c r="Z17" i="15" s="1"/>
  <c r="Y16" i="15"/>
  <c r="P16" i="15"/>
  <c r="Z16" i="15" s="1"/>
  <c r="Y15" i="15"/>
  <c r="P15" i="15"/>
  <c r="Z15" i="15" s="1"/>
  <c r="Y14" i="15"/>
  <c r="P14" i="15"/>
  <c r="Z14" i="15" s="1"/>
  <c r="Y13" i="15"/>
  <c r="P13" i="15"/>
  <c r="Z13" i="15" s="1"/>
  <c r="Y12" i="15"/>
  <c r="P12" i="15"/>
  <c r="Z12" i="15" s="1"/>
  <c r="Y11" i="15"/>
  <c r="P11" i="15"/>
  <c r="Z11" i="15" s="1"/>
  <c r="Y10" i="15"/>
  <c r="P10" i="15"/>
  <c r="Z10" i="15" s="1"/>
  <c r="Y9" i="15"/>
  <c r="P9" i="15"/>
  <c r="Z9" i="15" s="1"/>
  <c r="Y8" i="15"/>
  <c r="P8" i="15"/>
  <c r="Z8" i="15" s="1"/>
  <c r="Y7" i="15"/>
  <c r="P7" i="15"/>
  <c r="Z7" i="15" s="1"/>
  <c r="Y6" i="15"/>
  <c r="P6" i="15"/>
  <c r="Z6" i="15" s="1"/>
  <c r="Y5" i="15"/>
  <c r="P5" i="15"/>
  <c r="Z5" i="15" s="1"/>
  <c r="Y4" i="15"/>
  <c r="P4" i="15"/>
  <c r="P18" i="15" s="1"/>
  <c r="W18" i="14"/>
  <c r="V18" i="14"/>
  <c r="U18" i="14"/>
  <c r="T18" i="14"/>
  <c r="N18" i="14"/>
  <c r="M18" i="14"/>
  <c r="L18" i="14"/>
  <c r="K18" i="14"/>
  <c r="J18" i="14"/>
  <c r="I18" i="14"/>
  <c r="H18" i="14"/>
  <c r="G18" i="14"/>
  <c r="F18" i="14"/>
  <c r="E18" i="14"/>
  <c r="Y17" i="14"/>
  <c r="O17" i="14"/>
  <c r="Y16" i="14"/>
  <c r="O16" i="14"/>
  <c r="S15" i="14"/>
  <c r="R15" i="14"/>
  <c r="O15" i="14"/>
  <c r="X14" i="14"/>
  <c r="X18" i="14" s="1"/>
  <c r="S14" i="14"/>
  <c r="R14" i="14"/>
  <c r="Q14" i="14"/>
  <c r="P14" i="14"/>
  <c r="O14" i="14"/>
  <c r="S13" i="14"/>
  <c r="R13" i="14"/>
  <c r="Q13" i="14"/>
  <c r="P13" i="14"/>
  <c r="O13" i="14"/>
  <c r="S12" i="14"/>
  <c r="R12" i="14"/>
  <c r="P12" i="14"/>
  <c r="O12" i="14"/>
  <c r="S11" i="14"/>
  <c r="R11" i="14"/>
  <c r="Q11" i="14"/>
  <c r="P11" i="14"/>
  <c r="O11" i="14"/>
  <c r="S10" i="14"/>
  <c r="R10" i="14"/>
  <c r="P10" i="14"/>
  <c r="O10" i="14"/>
  <c r="S9" i="14"/>
  <c r="R9" i="14"/>
  <c r="Q9" i="14"/>
  <c r="P9" i="14"/>
  <c r="O9" i="14"/>
  <c r="S8" i="14"/>
  <c r="R8" i="14"/>
  <c r="O8" i="14"/>
  <c r="S7" i="14"/>
  <c r="Y7" i="14" s="1"/>
  <c r="O7" i="14"/>
  <c r="S6" i="14"/>
  <c r="Y6" i="14" s="1"/>
  <c r="O6" i="14"/>
  <c r="S5" i="14"/>
  <c r="Y5" i="14" s="1"/>
  <c r="O5" i="14"/>
  <c r="S4" i="14"/>
  <c r="O4" i="14"/>
  <c r="AC18" i="23" l="1"/>
  <c r="Z18" i="22"/>
  <c r="Y18" i="22"/>
  <c r="W4" i="24"/>
  <c r="W18" i="24" s="1"/>
  <c r="V18" i="24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X18" i="20"/>
  <c r="AH18" i="20"/>
  <c r="AF5" i="20"/>
  <c r="Y6" i="20"/>
  <c r="AF6" i="20"/>
  <c r="AI8" i="20"/>
  <c r="AI18" i="20" s="1"/>
  <c r="AI9" i="20"/>
  <c r="AI10" i="20"/>
  <c r="Y17" i="19"/>
  <c r="Y18" i="19" s="1"/>
  <c r="X14" i="17"/>
  <c r="Y14" i="17" s="1"/>
  <c r="R18" i="16"/>
  <c r="W5" i="16"/>
  <c r="V4" i="16"/>
  <c r="W4" i="16" s="1"/>
  <c r="W6" i="16"/>
  <c r="O18" i="16"/>
  <c r="V10" i="16"/>
  <c r="W10" i="16" s="1"/>
  <c r="V12" i="16"/>
  <c r="W12" i="16" s="1"/>
  <c r="V13" i="16"/>
  <c r="W13" i="16" s="1"/>
  <c r="Y18" i="15"/>
  <c r="Z7" i="14"/>
  <c r="R18" i="14"/>
  <c r="Q18" i="14"/>
  <c r="Y11" i="14"/>
  <c r="Y14" i="14"/>
  <c r="Y15" i="14"/>
  <c r="Z16" i="14"/>
  <c r="Z17" i="14"/>
  <c r="S18" i="14"/>
  <c r="Z5" i="14"/>
  <c r="O18" i="14"/>
  <c r="Y4" i="14"/>
  <c r="Z6" i="14"/>
  <c r="P18" i="14"/>
  <c r="Y10" i="14"/>
  <c r="Z10" i="14" s="1"/>
  <c r="Y12" i="14"/>
  <c r="Z12" i="14" s="1"/>
  <c r="Y13" i="14"/>
  <c r="Z13" i="14" s="1"/>
  <c r="AB4" i="21"/>
  <c r="AB18" i="21" s="1"/>
  <c r="Y4" i="20"/>
  <c r="Y18" i="20" s="1"/>
  <c r="AF4" i="20"/>
  <c r="AF18" i="20" s="1"/>
  <c r="P18" i="19"/>
  <c r="X4" i="18"/>
  <c r="X18" i="18" s="1"/>
  <c r="Y4" i="17"/>
  <c r="W11" i="16"/>
  <c r="W14" i="16"/>
  <c r="W15" i="16"/>
  <c r="V9" i="16"/>
  <c r="W9" i="16" s="1"/>
  <c r="N18" i="16"/>
  <c r="V8" i="16"/>
  <c r="W8" i="16" s="1"/>
  <c r="Z4" i="15"/>
  <c r="Z18" i="15" s="1"/>
  <c r="Z11" i="14"/>
  <c r="Z14" i="14"/>
  <c r="Z15" i="14"/>
  <c r="Z4" i="14"/>
  <c r="Y8" i="14"/>
  <c r="Z8" i="14" s="1"/>
  <c r="Y9" i="14"/>
  <c r="Z9" i="14" s="1"/>
  <c r="Y18" i="17" l="1"/>
  <c r="X18" i="17"/>
  <c r="W18" i="16"/>
  <c r="V18" i="16"/>
  <c r="Y18" i="14"/>
  <c r="Z18" i="14"/>
  <c r="W18" i="13" l="1"/>
  <c r="U18" i="13"/>
  <c r="T18" i="13"/>
  <c r="M18" i="13"/>
  <c r="L18" i="13"/>
  <c r="J18" i="13"/>
  <c r="I18" i="13"/>
  <c r="H18" i="13"/>
  <c r="G18" i="13"/>
  <c r="F18" i="13"/>
  <c r="E18" i="13"/>
  <c r="X17" i="13"/>
  <c r="O17" i="13"/>
  <c r="X16" i="13"/>
  <c r="O16" i="13"/>
  <c r="O12" i="13"/>
  <c r="O10" i="13"/>
  <c r="V18" i="13"/>
  <c r="Q18" i="13"/>
  <c r="O8" i="13"/>
  <c r="X7" i="13"/>
  <c r="O7" i="13"/>
  <c r="N18" i="13"/>
  <c r="X6" i="13"/>
  <c r="O6" i="13"/>
  <c r="X5" i="13"/>
  <c r="O5" i="13"/>
  <c r="X4" i="13"/>
  <c r="O4" i="13"/>
  <c r="Y16" i="13" l="1"/>
  <c r="Y17" i="13"/>
  <c r="R18" i="13"/>
  <c r="P18" i="13"/>
  <c r="X10" i="13"/>
  <c r="Y10" i="13" s="1"/>
  <c r="X11" i="13"/>
  <c r="Y4" i="13"/>
  <c r="Y5" i="13"/>
  <c r="Y6" i="13"/>
  <c r="Y7" i="13"/>
  <c r="X12" i="13"/>
  <c r="Y12" i="13" s="1"/>
  <c r="X13" i="13"/>
  <c r="X14" i="13"/>
  <c r="X15" i="13"/>
  <c r="O9" i="13"/>
  <c r="X9" i="13"/>
  <c r="O13" i="13"/>
  <c r="O14" i="13"/>
  <c r="K18" i="13"/>
  <c r="S18" i="13"/>
  <c r="X8" i="13"/>
  <c r="O11" i="13"/>
  <c r="O15" i="13"/>
  <c r="E18" i="9"/>
  <c r="Y15" i="13" l="1"/>
  <c r="X18" i="13"/>
  <c r="Y13" i="13"/>
  <c r="Y14" i="13"/>
  <c r="Y11" i="13"/>
  <c r="Y9" i="13"/>
  <c r="O18" i="13"/>
  <c r="Y8" i="13"/>
  <c r="X6" i="12"/>
  <c r="X10" i="12"/>
  <c r="X12" i="12"/>
  <c r="X17" i="12"/>
  <c r="Y18" i="13" l="1"/>
  <c r="X14" i="12"/>
  <c r="X9" i="12"/>
  <c r="X11" i="12"/>
  <c r="X13" i="12"/>
  <c r="X15" i="12"/>
  <c r="X16" i="12"/>
  <c r="X5" i="12"/>
  <c r="X7" i="12"/>
  <c r="X8" i="12"/>
  <c r="X4" i="12" l="1"/>
  <c r="X18" i="12" s="1"/>
  <c r="AB5" i="11" l="1"/>
  <c r="AB6" i="11"/>
  <c r="AB7" i="11"/>
  <c r="AB8" i="11"/>
  <c r="AB9" i="11"/>
  <c r="AB10" i="11"/>
  <c r="AB11" i="11"/>
  <c r="AB12" i="11"/>
  <c r="AB13" i="11"/>
  <c r="AB14" i="11"/>
  <c r="AB15" i="11"/>
  <c r="AB16" i="11"/>
  <c r="AB17" i="11"/>
  <c r="AB4" i="11"/>
  <c r="S5" i="11"/>
  <c r="S6" i="11"/>
  <c r="AC6" i="11" s="1"/>
  <c r="S7" i="11"/>
  <c r="S8" i="11"/>
  <c r="AC8" i="11" s="1"/>
  <c r="S9" i="11"/>
  <c r="S10" i="11"/>
  <c r="S11" i="11"/>
  <c r="S12" i="11"/>
  <c r="S13" i="11"/>
  <c r="S14" i="11"/>
  <c r="S15" i="11"/>
  <c r="S16" i="11"/>
  <c r="S17" i="11"/>
  <c r="S4" i="11"/>
  <c r="AC4" i="11" s="1"/>
  <c r="Y18" i="11"/>
  <c r="X18" i="11"/>
  <c r="R18" i="11"/>
  <c r="Q18" i="11"/>
  <c r="M18" i="11"/>
  <c r="L18" i="11"/>
  <c r="J18" i="11"/>
  <c r="I18" i="11"/>
  <c r="H18" i="11"/>
  <c r="G18" i="11"/>
  <c r="F18" i="11"/>
  <c r="E18" i="11"/>
  <c r="AC17" i="11"/>
  <c r="AA18" i="11"/>
  <c r="Z18" i="11"/>
  <c r="U18" i="11"/>
  <c r="K18" i="11"/>
  <c r="V18" i="11"/>
  <c r="O18" i="11"/>
  <c r="W18" i="11"/>
  <c r="AB18" i="11" l="1"/>
  <c r="AC12" i="11"/>
  <c r="AC7" i="11"/>
  <c r="AC10" i="11"/>
  <c r="AC11" i="11"/>
  <c r="AC13" i="11"/>
  <c r="AC14" i="11"/>
  <c r="AC15" i="11"/>
  <c r="N18" i="11"/>
  <c r="P18" i="11"/>
  <c r="T18" i="11"/>
  <c r="AC9" i="11"/>
  <c r="Z4" i="10"/>
  <c r="Z5" i="10"/>
  <c r="Z6" i="10"/>
  <c r="Z7" i="10"/>
  <c r="Z8" i="10"/>
  <c r="Z9" i="10"/>
  <c r="Z10" i="10"/>
  <c r="Z11" i="10"/>
  <c r="Z12" i="10"/>
  <c r="Z13" i="10"/>
  <c r="Z14" i="10"/>
  <c r="Z15" i="10"/>
  <c r="Z16" i="10"/>
  <c r="Z17" i="10"/>
  <c r="V18" i="10"/>
  <c r="Q4" i="10"/>
  <c r="P15" i="10"/>
  <c r="O15" i="10"/>
  <c r="N15" i="10"/>
  <c r="N14" i="10"/>
  <c r="Q14" i="10" s="1"/>
  <c r="O13" i="10"/>
  <c r="N13" i="10"/>
  <c r="O12" i="10"/>
  <c r="N12" i="10"/>
  <c r="N11" i="10"/>
  <c r="Q11" i="10" s="1"/>
  <c r="O10" i="10"/>
  <c r="N10" i="10"/>
  <c r="O9" i="10"/>
  <c r="N9" i="10"/>
  <c r="O8" i="10"/>
  <c r="N8" i="10"/>
  <c r="N7" i="10"/>
  <c r="W18" i="10"/>
  <c r="M18" i="10"/>
  <c r="L18" i="10"/>
  <c r="K18" i="10"/>
  <c r="J18" i="10"/>
  <c r="I18" i="10"/>
  <c r="H18" i="10"/>
  <c r="G18" i="10"/>
  <c r="F18" i="10"/>
  <c r="E18" i="10"/>
  <c r="Q17" i="10"/>
  <c r="Q16" i="10"/>
  <c r="P18" i="10"/>
  <c r="Y18" i="10"/>
  <c r="X18" i="10"/>
  <c r="Q6" i="10"/>
  <c r="Q5" i="10"/>
  <c r="AA16" i="10" l="1"/>
  <c r="AA6" i="10"/>
  <c r="AA4" i="10"/>
  <c r="AA14" i="10"/>
  <c r="AA17" i="10"/>
  <c r="AA11" i="10"/>
  <c r="AA5" i="10"/>
  <c r="AC16" i="11"/>
  <c r="AC5" i="11"/>
  <c r="S18" i="11"/>
  <c r="S18" i="10"/>
  <c r="O18" i="10"/>
  <c r="U18" i="10"/>
  <c r="Q7" i="10"/>
  <c r="AA7" i="10" s="1"/>
  <c r="T18" i="10"/>
  <c r="Q9" i="10"/>
  <c r="AA9" i="10" s="1"/>
  <c r="Q10" i="10"/>
  <c r="AA10" i="10" s="1"/>
  <c r="N18" i="10"/>
  <c r="R18" i="10"/>
  <c r="Q12" i="10"/>
  <c r="AA12" i="10" s="1"/>
  <c r="Q8" i="10"/>
  <c r="AA8" i="10" s="1"/>
  <c r="Q13" i="10"/>
  <c r="AA13" i="10" s="1"/>
  <c r="Q15" i="10"/>
  <c r="AA15" i="10" s="1"/>
  <c r="T15" i="9"/>
  <c r="S15" i="9"/>
  <c r="T14" i="9"/>
  <c r="S14" i="9"/>
  <c r="R14" i="9"/>
  <c r="Q14" i="9"/>
  <c r="T13" i="9"/>
  <c r="S13" i="9"/>
  <c r="R13" i="9"/>
  <c r="Q13" i="9"/>
  <c r="T12" i="9"/>
  <c r="S12" i="9"/>
  <c r="Q12" i="9"/>
  <c r="T11" i="9"/>
  <c r="S11" i="9"/>
  <c r="R11" i="9"/>
  <c r="Q11" i="9"/>
  <c r="T10" i="9"/>
  <c r="S10" i="9"/>
  <c r="Q10" i="9"/>
  <c r="T9" i="9"/>
  <c r="S9" i="9"/>
  <c r="R9" i="9"/>
  <c r="Q9" i="9"/>
  <c r="T8" i="9"/>
  <c r="S8" i="9"/>
  <c r="T7" i="9"/>
  <c r="T6" i="9"/>
  <c r="T5" i="9"/>
  <c r="T4" i="9"/>
  <c r="AC18" i="11" l="1"/>
  <c r="Q18" i="10"/>
  <c r="Z18" i="10"/>
  <c r="X18" i="9"/>
  <c r="W18" i="9"/>
  <c r="V18" i="9"/>
  <c r="U18" i="9"/>
  <c r="O18" i="9"/>
  <c r="M18" i="9"/>
  <c r="L18" i="9"/>
  <c r="J18" i="9"/>
  <c r="I18" i="9"/>
  <c r="H18" i="9"/>
  <c r="G18" i="9"/>
  <c r="F18" i="9"/>
  <c r="P17" i="9"/>
  <c r="P16" i="9"/>
  <c r="Z18" i="9"/>
  <c r="P12" i="9"/>
  <c r="P10" i="9"/>
  <c r="Y18" i="9"/>
  <c r="Q18" i="9"/>
  <c r="K18" i="9"/>
  <c r="P8" i="9"/>
  <c r="P7" i="9"/>
  <c r="N18" i="9"/>
  <c r="P6" i="9"/>
  <c r="P5" i="9"/>
  <c r="P4" i="9"/>
  <c r="AA18" i="10" l="1"/>
  <c r="S18" i="9"/>
  <c r="T18" i="9"/>
  <c r="P13" i="9"/>
  <c r="P14" i="9"/>
  <c r="P15" i="9"/>
  <c r="R18" i="9"/>
  <c r="P9" i="9"/>
  <c r="P11" i="9"/>
  <c r="E18" i="2"/>
  <c r="AA18" i="9" l="1"/>
  <c r="AB18" i="9"/>
  <c r="P18" i="9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E18" i="8"/>
  <c r="U15" i="7" l="1"/>
  <c r="U14" i="7"/>
  <c r="U12" i="7"/>
  <c r="U13" i="7"/>
  <c r="U11" i="7"/>
  <c r="U10" i="7"/>
  <c r="U9" i="7"/>
  <c r="U8" i="7"/>
  <c r="U7" i="7"/>
  <c r="Y5" i="7" l="1"/>
  <c r="Y6" i="7"/>
  <c r="Y7" i="7"/>
  <c r="Y8" i="7"/>
  <c r="Y9" i="7"/>
  <c r="Y10" i="7"/>
  <c r="Y11" i="7"/>
  <c r="Y12" i="7"/>
  <c r="Y13" i="7"/>
  <c r="Y14" i="7"/>
  <c r="Y15" i="7"/>
  <c r="Y16" i="7"/>
  <c r="Y17" i="7"/>
  <c r="Y4" i="7"/>
  <c r="V18" i="7" l="1"/>
  <c r="U18" i="7"/>
  <c r="M18" i="7"/>
  <c r="L18" i="7"/>
  <c r="J18" i="7"/>
  <c r="I18" i="7"/>
  <c r="H18" i="7"/>
  <c r="G18" i="7"/>
  <c r="F18" i="7"/>
  <c r="E18" i="7"/>
  <c r="X18" i="7"/>
  <c r="W18" i="7"/>
  <c r="R18" i="7"/>
  <c r="Q18" i="7"/>
  <c r="K18" i="7"/>
  <c r="S18" i="7"/>
  <c r="N18" i="7"/>
  <c r="T18" i="7"/>
  <c r="O18" i="7"/>
  <c r="T18" i="6" l="1"/>
  <c r="S18" i="6"/>
  <c r="M18" i="6"/>
  <c r="L18" i="6"/>
  <c r="K18" i="6"/>
  <c r="J18" i="6"/>
  <c r="I18" i="6"/>
  <c r="H18" i="6"/>
  <c r="G18" i="6"/>
  <c r="F18" i="6"/>
  <c r="E18" i="6"/>
  <c r="W17" i="6"/>
  <c r="X17" i="6" s="1"/>
  <c r="W16" i="6"/>
  <c r="X16" i="6" s="1"/>
  <c r="W15" i="6"/>
  <c r="V14" i="6"/>
  <c r="V18" i="6" s="1"/>
  <c r="U14" i="6"/>
  <c r="W13" i="6"/>
  <c r="W12" i="6"/>
  <c r="X12" i="6" s="1"/>
  <c r="W11" i="6"/>
  <c r="U9" i="6"/>
  <c r="U18" i="6" s="1"/>
  <c r="P18" i="6"/>
  <c r="O18" i="6"/>
  <c r="W7" i="6"/>
  <c r="W6" i="6"/>
  <c r="X6" i="6" s="1"/>
  <c r="W5" i="6"/>
  <c r="X5" i="6" s="1"/>
  <c r="N18" i="6"/>
  <c r="Y18" i="7" l="1"/>
  <c r="P18" i="7"/>
  <c r="R18" i="6"/>
  <c r="X7" i="6"/>
  <c r="Q18" i="6"/>
  <c r="W10" i="6"/>
  <c r="X10" i="6" s="1"/>
  <c r="X11" i="6"/>
  <c r="X13" i="6"/>
  <c r="W14" i="6"/>
  <c r="X14" i="6" s="1"/>
  <c r="X15" i="6"/>
  <c r="W8" i="6"/>
  <c r="X8" i="6" s="1"/>
  <c r="W4" i="6"/>
  <c r="W9" i="6"/>
  <c r="X9" i="6" s="1"/>
  <c r="F4" i="5"/>
  <c r="Z18" i="7" l="1"/>
  <c r="W18" i="6"/>
  <c r="X4" i="6"/>
  <c r="N18" i="5"/>
  <c r="O18" i="5"/>
  <c r="X18" i="6" l="1"/>
  <c r="V18" i="5"/>
  <c r="U18" i="5"/>
  <c r="M18" i="5"/>
  <c r="L18" i="5"/>
  <c r="J18" i="5"/>
  <c r="I18" i="5"/>
  <c r="H18" i="5"/>
  <c r="G18" i="5"/>
  <c r="F18" i="5"/>
  <c r="E18" i="5"/>
  <c r="Y17" i="5"/>
  <c r="P17" i="5"/>
  <c r="Y16" i="5"/>
  <c r="P16" i="5"/>
  <c r="T15" i="5"/>
  <c r="S15" i="5"/>
  <c r="K15" i="5"/>
  <c r="X14" i="5"/>
  <c r="X18" i="5" s="1"/>
  <c r="W14" i="5"/>
  <c r="T14" i="5"/>
  <c r="S14" i="5"/>
  <c r="R14" i="5"/>
  <c r="Q14" i="5"/>
  <c r="K14" i="5"/>
  <c r="T13" i="5"/>
  <c r="S13" i="5"/>
  <c r="R13" i="5"/>
  <c r="Q13" i="5"/>
  <c r="P13" i="5"/>
  <c r="K13" i="5"/>
  <c r="T12" i="5"/>
  <c r="S12" i="5"/>
  <c r="Q12" i="5"/>
  <c r="Y12" i="5" s="1"/>
  <c r="K12" i="5"/>
  <c r="T11" i="5"/>
  <c r="S11" i="5"/>
  <c r="R11" i="5"/>
  <c r="Q11" i="5"/>
  <c r="K11" i="5"/>
  <c r="T10" i="5"/>
  <c r="S10" i="5"/>
  <c r="Q10" i="5"/>
  <c r="K10" i="5"/>
  <c r="W9" i="5"/>
  <c r="T9" i="5"/>
  <c r="S9" i="5"/>
  <c r="R9" i="5"/>
  <c r="Q9" i="5"/>
  <c r="K9" i="5"/>
  <c r="T8" i="5"/>
  <c r="S8" i="5"/>
  <c r="T7" i="5"/>
  <c r="Y7" i="5" s="1"/>
  <c r="T6" i="5"/>
  <c r="Y6" i="5" s="1"/>
  <c r="P6" i="5"/>
  <c r="T5" i="5"/>
  <c r="Y5" i="5" s="1"/>
  <c r="P5" i="5"/>
  <c r="T4" i="5"/>
  <c r="Y4" i="5" s="1"/>
  <c r="P4" i="5"/>
  <c r="W18" i="5" l="1"/>
  <c r="Y13" i="5"/>
  <c r="Z13" i="5" s="1"/>
  <c r="Y15" i="5"/>
  <c r="Z16" i="5"/>
  <c r="Z6" i="5"/>
  <c r="K18" i="5"/>
  <c r="R18" i="5"/>
  <c r="Y10" i="5"/>
  <c r="P11" i="5"/>
  <c r="Y11" i="5"/>
  <c r="Z5" i="5"/>
  <c r="P8" i="5"/>
  <c r="S18" i="5"/>
  <c r="Q18" i="5"/>
  <c r="P14" i="5"/>
  <c r="Y14" i="5"/>
  <c r="Z4" i="5"/>
  <c r="Y8" i="5"/>
  <c r="P10" i="5"/>
  <c r="P15" i="5"/>
  <c r="Z17" i="5"/>
  <c r="T18" i="5"/>
  <c r="P7" i="5"/>
  <c r="P9" i="5"/>
  <c r="Y9" i="5"/>
  <c r="P12" i="5"/>
  <c r="Z12" i="5" s="1"/>
  <c r="R18" i="4"/>
  <c r="S18" i="4"/>
  <c r="V18" i="4"/>
  <c r="U18" i="4"/>
  <c r="M18" i="4"/>
  <c r="L18" i="4"/>
  <c r="K18" i="4"/>
  <c r="J18" i="4"/>
  <c r="I18" i="4"/>
  <c r="H18" i="4"/>
  <c r="G18" i="4"/>
  <c r="F18" i="4"/>
  <c r="E18" i="4"/>
  <c r="X18" i="4"/>
  <c r="W18" i="4"/>
  <c r="Q18" i="4"/>
  <c r="O18" i="4"/>
  <c r="Z10" i="5" l="1"/>
  <c r="Z11" i="5"/>
  <c r="Z15" i="5"/>
  <c r="Z8" i="5"/>
  <c r="Z14" i="5"/>
  <c r="Z9" i="5"/>
  <c r="Z7" i="5"/>
  <c r="P18" i="5"/>
  <c r="Y18" i="5"/>
  <c r="Y18" i="4"/>
  <c r="N18" i="4"/>
  <c r="T18" i="4"/>
  <c r="Z18" i="5" l="1"/>
  <c r="P18" i="4"/>
  <c r="Z18" i="4"/>
  <c r="V18" i="3"/>
  <c r="U18" i="3"/>
  <c r="M18" i="3"/>
  <c r="L18" i="3"/>
  <c r="J18" i="3"/>
  <c r="I18" i="3"/>
  <c r="H18" i="3"/>
  <c r="G18" i="3"/>
  <c r="F18" i="3"/>
  <c r="E18" i="3"/>
  <c r="Y17" i="3"/>
  <c r="P17" i="3"/>
  <c r="Y16" i="3"/>
  <c r="P16" i="3"/>
  <c r="T15" i="3"/>
  <c r="S15" i="3"/>
  <c r="O15" i="3"/>
  <c r="K15" i="3"/>
  <c r="X14" i="3"/>
  <c r="X18" i="3" s="1"/>
  <c r="W14" i="3"/>
  <c r="T14" i="3"/>
  <c r="S14" i="3"/>
  <c r="R14" i="3"/>
  <c r="Q14" i="3"/>
  <c r="Y14" i="3" s="1"/>
  <c r="O14" i="3"/>
  <c r="P14" i="3"/>
  <c r="Z14" i="3" s="1"/>
  <c r="K14" i="3"/>
  <c r="T13" i="3"/>
  <c r="S13" i="3"/>
  <c r="R13" i="3"/>
  <c r="Q13" i="3"/>
  <c r="O13" i="3"/>
  <c r="K13" i="3"/>
  <c r="T12" i="3"/>
  <c r="S12" i="3"/>
  <c r="Q12" i="3"/>
  <c r="O12" i="3"/>
  <c r="K12" i="3"/>
  <c r="P12" i="3" s="1"/>
  <c r="T11" i="3"/>
  <c r="S11" i="3"/>
  <c r="R11" i="3"/>
  <c r="Q11" i="3"/>
  <c r="Y11" i="3" s="1"/>
  <c r="O11" i="3"/>
  <c r="K11" i="3"/>
  <c r="T10" i="3"/>
  <c r="S10" i="3"/>
  <c r="Y10" i="3" s="1"/>
  <c r="Q10" i="3"/>
  <c r="O10" i="3"/>
  <c r="K10" i="3"/>
  <c r="W9" i="3"/>
  <c r="W18" i="3" s="1"/>
  <c r="T9" i="3"/>
  <c r="S9" i="3"/>
  <c r="R9" i="3"/>
  <c r="Q9" i="3"/>
  <c r="Q18" i="3" s="1"/>
  <c r="O9" i="3"/>
  <c r="K9" i="3"/>
  <c r="K18" i="3" s="1"/>
  <c r="T8" i="3"/>
  <c r="S8" i="3"/>
  <c r="S18" i="3" s="1"/>
  <c r="O8" i="3"/>
  <c r="T7" i="3"/>
  <c r="Y7" i="3" s="1"/>
  <c r="P7" i="3"/>
  <c r="T6" i="3"/>
  <c r="Y6" i="3" s="1"/>
  <c r="P6" i="3"/>
  <c r="T5" i="3"/>
  <c r="Y5" i="3" s="1"/>
  <c r="P5" i="3"/>
  <c r="T4" i="3"/>
  <c r="T18" i="3" s="1"/>
  <c r="P4" i="3"/>
  <c r="R18" i="3" l="1"/>
  <c r="Z6" i="3"/>
  <c r="P10" i="3"/>
  <c r="Z10" i="3" s="1"/>
  <c r="Y4" i="3"/>
  <c r="Z5" i="3"/>
  <c r="O18" i="3"/>
  <c r="P9" i="3"/>
  <c r="Y12" i="3"/>
  <c r="Z12" i="3" s="1"/>
  <c r="Y13" i="3"/>
  <c r="Y15" i="3"/>
  <c r="Z17" i="3"/>
  <c r="Z4" i="3"/>
  <c r="Z7" i="3"/>
  <c r="Z16" i="3"/>
  <c r="Y8" i="3"/>
  <c r="Y9" i="3"/>
  <c r="P11" i="3"/>
  <c r="Z11" i="3" s="1"/>
  <c r="N18" i="3"/>
  <c r="P8" i="3"/>
  <c r="P13" i="3"/>
  <c r="P15" i="3"/>
  <c r="U18" i="2"/>
  <c r="T18" i="2"/>
  <c r="M18" i="2"/>
  <c r="L18" i="2"/>
  <c r="K18" i="2"/>
  <c r="J18" i="2"/>
  <c r="I18" i="2"/>
  <c r="H18" i="2"/>
  <c r="G18" i="2"/>
  <c r="F18" i="2"/>
  <c r="X17" i="2"/>
  <c r="O17" i="2"/>
  <c r="X16" i="2"/>
  <c r="O16" i="2"/>
  <c r="S15" i="2"/>
  <c r="R15" i="2"/>
  <c r="W14" i="2"/>
  <c r="W18" i="2" s="1"/>
  <c r="V14" i="2"/>
  <c r="S14" i="2"/>
  <c r="R14" i="2"/>
  <c r="Q14" i="2"/>
  <c r="P14" i="2"/>
  <c r="S13" i="2"/>
  <c r="R13" i="2"/>
  <c r="Q13" i="2"/>
  <c r="P13" i="2"/>
  <c r="S12" i="2"/>
  <c r="R12" i="2"/>
  <c r="P12" i="2"/>
  <c r="O12" i="2"/>
  <c r="S11" i="2"/>
  <c r="R11" i="2"/>
  <c r="Q11" i="2"/>
  <c r="P11" i="2"/>
  <c r="O11" i="2"/>
  <c r="S10" i="2"/>
  <c r="R10" i="2"/>
  <c r="P10" i="2"/>
  <c r="O10" i="2"/>
  <c r="V9" i="2"/>
  <c r="V18" i="2" s="1"/>
  <c r="S9" i="2"/>
  <c r="R9" i="2"/>
  <c r="Q9" i="2"/>
  <c r="Q18" i="2" s="1"/>
  <c r="P9" i="2"/>
  <c r="O9" i="2"/>
  <c r="S8" i="2"/>
  <c r="R8" i="2"/>
  <c r="S7" i="2"/>
  <c r="X7" i="2" s="1"/>
  <c r="S6" i="2"/>
  <c r="X6" i="2" s="1"/>
  <c r="O6" i="2"/>
  <c r="S5" i="2"/>
  <c r="X5" i="2" s="1"/>
  <c r="O5" i="2"/>
  <c r="S4" i="2"/>
  <c r="O4" i="2"/>
  <c r="Z15" i="3" l="1"/>
  <c r="Z13" i="3"/>
  <c r="P18" i="2"/>
  <c r="X15" i="2"/>
  <c r="R18" i="2"/>
  <c r="X10" i="2"/>
  <c r="Z9" i="3"/>
  <c r="Y18" i="3"/>
  <c r="Z8" i="3"/>
  <c r="P18" i="3"/>
  <c r="X14" i="2"/>
  <c r="Y5" i="2"/>
  <c r="Y6" i="2"/>
  <c r="X11" i="2"/>
  <c r="Y11" i="2" s="1"/>
  <c r="X12" i="2"/>
  <c r="Y12" i="2" s="1"/>
  <c r="X13" i="2"/>
  <c r="O14" i="2"/>
  <c r="Y14" i="2" s="1"/>
  <c r="Y16" i="2"/>
  <c r="Y17" i="2"/>
  <c r="O8" i="2"/>
  <c r="O13" i="2"/>
  <c r="X4" i="2"/>
  <c r="S18" i="2"/>
  <c r="Y4" i="2"/>
  <c r="N18" i="2"/>
  <c r="O7" i="2"/>
  <c r="X8" i="2"/>
  <c r="Y9" i="2"/>
  <c r="X9" i="2"/>
  <c r="Y10" i="2"/>
  <c r="O15" i="2"/>
  <c r="Y5" i="1"/>
  <c r="Y6" i="1"/>
  <c r="Y7" i="1"/>
  <c r="Y8" i="1"/>
  <c r="Y10" i="1"/>
  <c r="Y11" i="1"/>
  <c r="Y12" i="1"/>
  <c r="Y13" i="1"/>
  <c r="Y15" i="1"/>
  <c r="Y16" i="1"/>
  <c r="Y17" i="1"/>
  <c r="Y4" i="1"/>
  <c r="O18" i="2" l="1"/>
  <c r="Y15" i="2"/>
  <c r="Z18" i="3"/>
  <c r="Y13" i="2"/>
  <c r="X18" i="2"/>
  <c r="Y7" i="2"/>
  <c r="Y8" i="2"/>
  <c r="O18" i="1"/>
  <c r="P6" i="1"/>
  <c r="V18" i="1"/>
  <c r="U18" i="1"/>
  <c r="M18" i="1"/>
  <c r="L18" i="1"/>
  <c r="J18" i="1"/>
  <c r="I18" i="1"/>
  <c r="H18" i="1"/>
  <c r="G18" i="1"/>
  <c r="F18" i="1"/>
  <c r="E18" i="1"/>
  <c r="P17" i="1"/>
  <c r="P16" i="1"/>
  <c r="K15" i="1"/>
  <c r="P15" i="1" s="1"/>
  <c r="X14" i="1"/>
  <c r="X18" i="1" s="1"/>
  <c r="W14" i="1"/>
  <c r="Y14" i="1" s="1"/>
  <c r="K14" i="1"/>
  <c r="P14" i="1" s="1"/>
  <c r="K13" i="1"/>
  <c r="P13" i="1" s="1"/>
  <c r="K12" i="1"/>
  <c r="K11" i="1"/>
  <c r="P11" i="1" s="1"/>
  <c r="K10" i="1"/>
  <c r="W9" i="1"/>
  <c r="R18" i="1"/>
  <c r="Q18" i="1"/>
  <c r="K9" i="1"/>
  <c r="S18" i="1"/>
  <c r="N18" i="1"/>
  <c r="P5" i="1"/>
  <c r="P4" i="1"/>
  <c r="W18" i="1" l="1"/>
  <c r="Y9" i="1"/>
  <c r="K18" i="1"/>
  <c r="Y18" i="2"/>
  <c r="Z11" i="1"/>
  <c r="Z14" i="1"/>
  <c r="Z5" i="1"/>
  <c r="Z17" i="1"/>
  <c r="Z4" i="1"/>
  <c r="Z6" i="1"/>
  <c r="T18" i="1"/>
  <c r="P8" i="1"/>
  <c r="Z13" i="1"/>
  <c r="Z15" i="1"/>
  <c r="P9" i="1"/>
  <c r="P12" i="1"/>
  <c r="Z12" i="1" s="1"/>
  <c r="Z16" i="1"/>
  <c r="P7" i="1"/>
  <c r="P10" i="1"/>
  <c r="Z10" i="1" s="1"/>
  <c r="Y18" i="1" l="1"/>
  <c r="Z7" i="1"/>
  <c r="Z9" i="1"/>
  <c r="P18" i="1"/>
  <c r="Z8" i="1"/>
  <c r="Z18" i="1" l="1"/>
</calcChain>
</file>

<file path=xl/comments1.xml><?xml version="1.0" encoding="utf-8"?>
<comments xmlns="http://schemas.openxmlformats.org/spreadsheetml/2006/main">
  <authors>
    <author>pueblos indigenas</author>
  </authors>
  <commentList>
    <comment ref="W7" authorId="0">
      <text>
        <r>
          <rPr>
            <sz val="9"/>
            <color indexed="81"/>
            <rFont val="Tahoma"/>
            <family val="2"/>
          </rPr>
          <t>A 96 QUINCENAS A PARTIR DEL 28/02/2018 Y HASTA 28/02/2022</t>
        </r>
      </text>
    </comment>
    <comment ref="W9" authorId="0">
      <text>
        <r>
          <rPr>
            <strike/>
            <sz val="9"/>
            <color indexed="81"/>
            <rFont val="Tahoma"/>
            <family val="2"/>
          </rPr>
          <t>del 15 de octubre de 2018 al 30 de septiembre de 2021</t>
        </r>
        <r>
          <rPr>
            <sz val="9"/>
            <color indexed="81"/>
            <rFont val="Tahoma"/>
            <family val="2"/>
          </rPr>
          <t xml:space="preserve">
del 30 de septiembre de 2019 al 15 de septiembre de 2021</t>
        </r>
      </text>
    </comment>
  </commentList>
</comments>
</file>

<file path=xl/comments2.xml><?xml version="1.0" encoding="utf-8"?>
<comments xmlns="http://schemas.openxmlformats.org/spreadsheetml/2006/main">
  <authors>
    <author>pueblos indigenas</author>
  </authors>
  <commentList>
    <comment ref="X7" authorId="0">
      <text>
        <r>
          <rPr>
            <sz val="9"/>
            <color indexed="81"/>
            <rFont val="Tahoma"/>
            <family val="2"/>
          </rPr>
          <t>A 96 QUINCENAS A PARTIR DEL 28/02/2018 Y HASTA 28/02/2022</t>
        </r>
      </text>
    </comment>
    <comment ref="X9" authorId="0">
      <text>
        <r>
          <rPr>
            <strike/>
            <sz val="9"/>
            <color indexed="81"/>
            <rFont val="Tahoma"/>
            <family val="2"/>
          </rPr>
          <t>del 15 de octubre de 2018 al 30 de septiembre de 2021</t>
        </r>
        <r>
          <rPr>
            <sz val="9"/>
            <color indexed="81"/>
            <rFont val="Tahoma"/>
            <family val="2"/>
          </rPr>
          <t xml:space="preserve">
del 30 de septiembre de 2019 al 15 de septiembre de 2021</t>
        </r>
      </text>
    </comment>
  </commentList>
</comments>
</file>

<file path=xl/comments3.xml><?xml version="1.0" encoding="utf-8"?>
<comments xmlns="http://schemas.openxmlformats.org/spreadsheetml/2006/main">
  <authors>
    <author>pueblos indigenas</author>
  </authors>
  <commentList>
    <comment ref="X14" authorId="0">
      <text>
        <r>
          <rPr>
            <sz val="9"/>
            <color indexed="81"/>
            <rFont val="Tahoma"/>
            <family val="2"/>
          </rPr>
          <t xml:space="preserve">INICIA EL 15/10/2023 Y ES A 60 QUINCENAS
TERMINA EL 15/04/2026
</t>
        </r>
      </text>
    </comment>
  </commentList>
</comments>
</file>

<file path=xl/sharedStrings.xml><?xml version="1.0" encoding="utf-8"?>
<sst xmlns="http://schemas.openxmlformats.org/spreadsheetml/2006/main" count="1644" uniqueCount="136">
  <si>
    <t>SUB-TOTAL  BRUTO</t>
  </si>
  <si>
    <t>PRESTAMO SUTSGE</t>
  </si>
  <si>
    <t>SUB-TOTAL RETENCIONES</t>
  </si>
  <si>
    <t>TOTAL NETO</t>
  </si>
  <si>
    <t xml:space="preserve">NIVEL </t>
  </si>
  <si>
    <t>SUELDO BASE</t>
  </si>
  <si>
    <t>DESPENSA</t>
  </si>
  <si>
    <t>APOYO ECONOMÍA FAMILIAR</t>
  </si>
  <si>
    <t>VIDA CARA</t>
  </si>
  <si>
    <t>BONO DEL 8-13</t>
  </si>
  <si>
    <t>BONO Q1</t>
  </si>
  <si>
    <t>TRANSPORTE Q1</t>
  </si>
  <si>
    <t>QUI NQUENIO</t>
  </si>
  <si>
    <t>APOYO ECONÓMICO PARA EL AHORRO</t>
  </si>
  <si>
    <t>PUNTUALIDAD Y ASISTENCIA</t>
  </si>
  <si>
    <t>BONO POR AJUSTE</t>
  </si>
  <si>
    <t>CUOTA SINDICAL</t>
  </si>
  <si>
    <t>CAJA DE AHORRO SIND</t>
  </si>
  <si>
    <t>FONDO DE AHORRO</t>
  </si>
  <si>
    <t>PENSIONES BUROCRATAS</t>
  </si>
  <si>
    <t>ISR</t>
  </si>
  <si>
    <t>PRESTAMO CORTO PLAZO</t>
  </si>
  <si>
    <t xml:space="preserve">REYES HERNANDEZ BERNARDA </t>
  </si>
  <si>
    <t>RAMIREZ ROJAS JUAN PABLO</t>
  </si>
  <si>
    <t>HUAPILLA REYES VICTOR ALFONSO</t>
  </si>
  <si>
    <t>VAZQUEZ MEDINA MARIBEL DEL R</t>
  </si>
  <si>
    <t>OREA ANDRADE SERGIO HIRAM</t>
  </si>
  <si>
    <t>MARTINEZ CERINO SARA</t>
  </si>
  <si>
    <t>FRANCO MEDINA CLAUDIA</t>
  </si>
  <si>
    <t>ENRIQUEZ POZOS JULIO CESAR</t>
  </si>
  <si>
    <t>RODRIGO SORIA MYRNA ARACELY</t>
  </si>
  <si>
    <t>ALVARADO SILVA GUSTAVO ADOLFO</t>
  </si>
  <si>
    <t>SAENZ CANO HECTOR MISAEL</t>
  </si>
  <si>
    <t xml:space="preserve">AYALA ESQUIVEL BERENICE ALEJANDRA </t>
  </si>
  <si>
    <t xml:space="preserve">GLORIA DOMINGUEZ ANDREA ALEJANDRA </t>
  </si>
  <si>
    <t>HA</t>
  </si>
  <si>
    <t>DIAZ FLORES FRANCISCO SALVADOR</t>
  </si>
  <si>
    <t>TOTAL</t>
  </si>
  <si>
    <t>PLANTILLA DE PERSONAL DEL 01/01/2025 AL 15/01/2025</t>
  </si>
  <si>
    <t>PLANTILLA DE PERSONAL DEL 16/01/2025 AL 31/01/2025</t>
  </si>
  <si>
    <t>PREVISIÓN SOCIAL</t>
  </si>
  <si>
    <t>AYUDA TRANSPORTE</t>
  </si>
  <si>
    <t>APOYO A SERVICIOS</t>
  </si>
  <si>
    <t>COMPENSACIÓN MENSUAL</t>
  </si>
  <si>
    <t>BONO DEL 1-7</t>
  </si>
  <si>
    <t>BONO MENSUAL DEL 7-13</t>
  </si>
  <si>
    <t>DESPENSA Q2</t>
  </si>
  <si>
    <t xml:space="preserve">BONO DE EQUILIBRIO </t>
  </si>
  <si>
    <t xml:space="preserve">BONO SEMESTRAL </t>
  </si>
  <si>
    <t xml:space="preserve">BONO ANUAL DE SUPERACION </t>
  </si>
  <si>
    <t>PLANTILLA DE PERSONAL DEL 01/02/2025 AL 15/02/2025</t>
  </si>
  <si>
    <t>PLANTILLA DE PERSONAL DEL 16/02/2025 AL 28/02/2025</t>
  </si>
  <si>
    <t>BONO DE EQUILIBRIO</t>
  </si>
  <si>
    <t>PRESTAMO VEHICULO</t>
  </si>
  <si>
    <t>PLANTILLA DE PERSONAL DEL 01/03/2025 AL 15/0/2025</t>
  </si>
  <si>
    <t>PENSION ALIMIENTICIA 30%</t>
  </si>
  <si>
    <t>PLANTILLA DE PERSONAL DEL 16/03/2025 AL 31/03/2025</t>
  </si>
  <si>
    <t>PLANTILLA DE PERSONAL DEL 01/04/2025 AL 15/04/2025</t>
  </si>
  <si>
    <t>PRESTAMO CAJA DE AHORRO SUTSGE</t>
  </si>
  <si>
    <t>BONO ANUAL POR DESEMPEÑO</t>
  </si>
  <si>
    <t>PLANTILLA DE PERSONAL DEL 16/04/2025 AL 30/04/2025</t>
  </si>
  <si>
    <t>PLANTILLA DE PERSONAL DEL 01/05/2025 AL 15/05/2025</t>
  </si>
  <si>
    <t>BONO DIA DE LA MADRE</t>
  </si>
  <si>
    <t>PREST.HIP ESPECIAL</t>
  </si>
  <si>
    <t>PRESTAMO PERSONAL</t>
  </si>
  <si>
    <t>BONO ANUAL DE SUPERACION</t>
  </si>
  <si>
    <t xml:space="preserve">ESTIMULO A LA PROFESIONALIZACION </t>
  </si>
  <si>
    <t>APOYO COMPRA DE LIBROS</t>
  </si>
  <si>
    <t>PLANTILLA DE PERSONAL DEL 16/05/2025 AL 31/05/2025</t>
  </si>
  <si>
    <t>BONO SEMESTRAL</t>
  </si>
  <si>
    <t>PRIMA VACACIONAL GRAVADA</t>
  </si>
  <si>
    <t>PRIMA VACACIONAL EXENTA</t>
  </si>
  <si>
    <t>BONO DIA DEL PADRE</t>
  </si>
  <si>
    <t>HILARIO FLORES FILEMON</t>
  </si>
  <si>
    <t>PLANTILLA DE PERSONAL DEL 01/06/2025 AL 15/06/2025</t>
  </si>
  <si>
    <t>PLANTILLA DE PERSONAL DEL 16/06/2025 AL 30/06/2025</t>
  </si>
  <si>
    <t>PLANTILLA DE PERSONAL DEL 01/07/2025 AL 15/07/2025</t>
  </si>
  <si>
    <t>BERNARDA REYES HERNANDEZ</t>
  </si>
  <si>
    <t>NOMBRE</t>
  </si>
  <si>
    <t>C</t>
  </si>
  <si>
    <t>BC</t>
  </si>
  <si>
    <t>BS</t>
  </si>
  <si>
    <t>E</t>
  </si>
  <si>
    <t>CONFIANZA</t>
  </si>
  <si>
    <t>BASE CONFIANZA</t>
  </si>
  <si>
    <t>BASE SINDICALIZABLE</t>
  </si>
  <si>
    <t>EVENTUAL</t>
  </si>
  <si>
    <t>HONORARIOS ASIMILABLES</t>
  </si>
  <si>
    <t>SUBTOTAL</t>
  </si>
  <si>
    <t>PRESTAMO VIVIENDA</t>
  </si>
  <si>
    <t>PRESTAMO AUTOMOVIL</t>
  </si>
  <si>
    <t>TOTAL DEDUCCIONES</t>
  </si>
  <si>
    <t>TOTALNETO</t>
  </si>
  <si>
    <t>PLANTILLA DE PERSONAL DEL 16/07/2025 AL 31/07/2025</t>
  </si>
  <si>
    <t xml:space="preserve">BONO APOYO A LA EDUCACION </t>
  </si>
  <si>
    <t xml:space="preserve">SEGURO DE DEUDORES </t>
  </si>
  <si>
    <t xml:space="preserve">SGURO DE DAÑOS </t>
  </si>
  <si>
    <t xml:space="preserve">BERNARDA REYES HERNANDEZ </t>
  </si>
  <si>
    <t>PLANTILLA DE PERSONAL DEL 01/08/2025 AL 15/08/2025</t>
  </si>
  <si>
    <t>BONO DEL ADMINISTRATIVO</t>
  </si>
  <si>
    <t>REYES HERNANDEZ BERNARDA</t>
  </si>
  <si>
    <t>PLANTILLA DE PERSONAL DEL 16/08/2025 AL 31/08/2025</t>
  </si>
  <si>
    <t>PLANTILLA DE PERSONAL DEL 01/09/2025 AL 15/09/2025</t>
  </si>
  <si>
    <t>BONO FORTALECIMIENTO ECONOMICO</t>
  </si>
  <si>
    <t>PLANTILLA DE PERSONAL DEL 16/09/2025 AL 30/09/2025</t>
  </si>
  <si>
    <t>PLANTILLA DE PERSONAL DEL 01/10/2025 AL 15/10/2025</t>
  </si>
  <si>
    <t>BONO POR CAPACITACION</t>
  </si>
  <si>
    <t>PLANTILLA DE PERSONAL DEL 16/10/2025 AL 31/10/2025</t>
  </si>
  <si>
    <t>DESCUENTO INDEVIDO EN LA QUINCENA 1 DE OCTUBRE</t>
  </si>
  <si>
    <t>PREVISION SOCIAL</t>
  </si>
  <si>
    <t>APOYO ECONOMIA FAMILIAR</t>
  </si>
  <si>
    <t>TOTAL PREVISION SOCIAL</t>
  </si>
  <si>
    <t>P.S. EXENTA</t>
  </si>
  <si>
    <t>P.S. GRAVADA SE DISMINUYE DE LA DESPENSA</t>
  </si>
  <si>
    <t>DESPENSA EXENTA</t>
  </si>
  <si>
    <t>PLANTILLA DE PERSONAL DEL 01/11/2025 AL 15/11/2025</t>
  </si>
  <si>
    <t>PLANTILLA DE PERSONAL DEL 16/11/2025 AL 30/11/2025</t>
  </si>
  <si>
    <t>PLANTILLA DE PERSONAL DEL 01/12/2025 AL 15/12/2025</t>
  </si>
  <si>
    <t xml:space="preserve">SUELDO BASE </t>
  </si>
  <si>
    <t>BONO NAVIDEÑO</t>
  </si>
  <si>
    <t>APOYO UTILES ESCOLARES</t>
  </si>
  <si>
    <t>PLANTILLA DE PERSONAL DEL 16/12/2025 AL 31/12/2025</t>
  </si>
  <si>
    <t>PLANTILLA DE PERSONAL DEL 01/01/2025 AL 31/12/2025</t>
  </si>
  <si>
    <t>SUELDO MENSUAL</t>
  </si>
  <si>
    <t>AGUINALDO GRAVADO</t>
  </si>
  <si>
    <t>AGUINALDO EXENTO</t>
  </si>
  <si>
    <t>prestacion ise</t>
  </si>
  <si>
    <t xml:space="preserve">PRESTAMO SUTSGE </t>
  </si>
  <si>
    <t xml:space="preserve">OREA ANDRADE SERGIO HIRAM </t>
  </si>
  <si>
    <t>PAGO INDEVIDO DE PUNTUALIDAD</t>
  </si>
  <si>
    <t>PLANTILLA DE PERSONAL DEL 01/12/2025 AL 31/12/2025</t>
  </si>
  <si>
    <t>INCREMENTO 3%</t>
  </si>
  <si>
    <t>FONDO DE AHORRO TRABAJADOR</t>
  </si>
  <si>
    <t>FONDO DE AHORRO PATRON</t>
  </si>
  <si>
    <t>AGUINALDO</t>
  </si>
  <si>
    <t>PRIMA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</si>
</sst>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0000000"/>
    <numFmt numFmtId="165" formatCode="#,##0.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6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9"/>
      <color indexed="81"/>
      <name val="Tahoma"/>
      <family val="2"/>
    </font>
    <font>
      <strike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justify" wrapText="1"/>
    </xf>
    <xf numFmtId="0" fontId="11" fillId="0" borderId="1" xfId="0" applyFont="1" applyFill="1" applyBorder="1" applyAlignment="1">
      <alignment horizontal="center" vertical="justify" wrapText="1"/>
    </xf>
    <xf numFmtId="44" fontId="5" fillId="0" borderId="10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wrapText="1"/>
    </xf>
    <xf numFmtId="44" fontId="5" fillId="0" borderId="11" xfId="1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center" wrapText="1"/>
    </xf>
    <xf numFmtId="44" fontId="5" fillId="0" borderId="12" xfId="1" applyFont="1" applyFill="1" applyBorder="1" applyAlignment="1">
      <alignment horizontal="center" wrapText="1"/>
    </xf>
    <xf numFmtId="44" fontId="0" fillId="0" borderId="0" xfId="0" applyNumberFormat="1"/>
    <xf numFmtId="44" fontId="5" fillId="0" borderId="1" xfId="1" applyFont="1" applyFill="1" applyBorder="1" applyAlignment="1">
      <alignment horizontal="center"/>
    </xf>
    <xf numFmtId="44" fontId="5" fillId="0" borderId="2" xfId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/>
    </xf>
    <xf numFmtId="44" fontId="5" fillId="0" borderId="13" xfId="1" applyFont="1" applyFill="1" applyBorder="1" applyAlignment="1">
      <alignment horizontal="center" vertical="center"/>
    </xf>
    <xf numFmtId="44" fontId="5" fillId="0" borderId="13" xfId="1" applyFont="1" applyFill="1" applyBorder="1" applyAlignment="1">
      <alignment horizontal="center"/>
    </xf>
    <xf numFmtId="44" fontId="5" fillId="0" borderId="14" xfId="1" applyFont="1" applyFill="1" applyBorder="1" applyAlignment="1">
      <alignment horizontal="center"/>
    </xf>
    <xf numFmtId="44" fontId="5" fillId="0" borderId="13" xfId="0" applyNumberFormat="1" applyFont="1" applyFill="1" applyBorder="1"/>
    <xf numFmtId="0" fontId="11" fillId="0" borderId="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justify" wrapText="1"/>
    </xf>
    <xf numFmtId="44" fontId="5" fillId="0" borderId="13" xfId="1" applyFont="1" applyFill="1" applyBorder="1" applyAlignment="1">
      <alignment horizontal="center" wrapText="1"/>
    </xf>
    <xf numFmtId="4" fontId="5" fillId="0" borderId="1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4" fontId="12" fillId="5" borderId="15" xfId="0" applyNumberFormat="1" applyFont="1" applyFill="1" applyBorder="1" applyAlignment="1">
      <alignment horizontal="center" vertical="center"/>
    </xf>
    <xf numFmtId="4" fontId="13" fillId="0" borderId="0" xfId="0" applyNumberFormat="1" applyFont="1"/>
    <xf numFmtId="4" fontId="0" fillId="0" borderId="0" xfId="0" applyNumberFormat="1"/>
    <xf numFmtId="4" fontId="14" fillId="0" borderId="0" xfId="0" applyNumberFormat="1" applyFont="1"/>
    <xf numFmtId="4" fontId="14" fillId="0" borderId="0" xfId="0" applyNumberFormat="1" applyFont="1" applyBorder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14" fillId="0" borderId="0" xfId="0" applyNumberFormat="1" applyFont="1" applyBorder="1" applyAlignment="1">
      <alignment horizontal="center"/>
    </xf>
    <xf numFmtId="44" fontId="5" fillId="0" borderId="1" xfId="0" applyNumberFormat="1" applyFont="1" applyFill="1" applyBorder="1"/>
    <xf numFmtId="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14" fillId="0" borderId="0" xfId="0" applyNumberFormat="1" applyFont="1" applyBorder="1" applyAlignment="1">
      <alignment horizontal="center"/>
    </xf>
    <xf numFmtId="44" fontId="15" fillId="0" borderId="2" xfId="1" applyFont="1" applyFill="1" applyBorder="1" applyAlignment="1">
      <alignment horizontal="center" wrapText="1"/>
    </xf>
    <xf numFmtId="44" fontId="15" fillId="0" borderId="1" xfId="1" applyFont="1" applyFill="1" applyBorder="1" applyAlignment="1">
      <alignment horizontal="center" vertical="center"/>
    </xf>
    <xf numFmtId="44" fontId="15" fillId="0" borderId="2" xfId="1" applyFont="1" applyFill="1" applyBorder="1" applyAlignment="1">
      <alignment horizontal="center"/>
    </xf>
    <xf numFmtId="164" fontId="0" fillId="0" borderId="0" xfId="0" applyNumberFormat="1"/>
    <xf numFmtId="0" fontId="10" fillId="3" borderId="17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44" fontId="5" fillId="0" borderId="2" xfId="1" applyFont="1" applyFill="1" applyBorder="1" applyAlignment="1">
      <alignment horizontal="center" vertical="center"/>
    </xf>
    <xf numFmtId="44" fontId="5" fillId="0" borderId="14" xfId="0" applyNumberFormat="1" applyFont="1" applyFill="1" applyBorder="1"/>
    <xf numFmtId="44" fontId="5" fillId="0" borderId="14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0" fillId="0" borderId="0" xfId="0" applyFill="1"/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3" fontId="0" fillId="0" borderId="0" xfId="0" applyNumberFormat="1"/>
    <xf numFmtId="0" fontId="10" fillId="3" borderId="0" xfId="0" applyFont="1" applyFill="1" applyAlignment="1">
      <alignment horizontal="center" vertical="center" wrapText="1"/>
    </xf>
    <xf numFmtId="4" fontId="12" fillId="5" borderId="0" xfId="0" applyNumberFormat="1" applyFont="1" applyFill="1" applyAlignment="1">
      <alignment horizontal="center" vertical="center"/>
    </xf>
    <xf numFmtId="44" fontId="19" fillId="0" borderId="1" xfId="1" applyFont="1" applyFill="1" applyBorder="1" applyAlignment="1">
      <alignment horizontal="center" wrapText="1"/>
    </xf>
    <xf numFmtId="44" fontId="19" fillId="0" borderId="1" xfId="1" applyFont="1" applyFill="1" applyBorder="1" applyAlignment="1">
      <alignment horizontal="center"/>
    </xf>
    <xf numFmtId="43" fontId="19" fillId="0" borderId="0" xfId="2" applyFont="1"/>
    <xf numFmtId="43" fontId="5" fillId="0" borderId="2" xfId="2" applyFont="1" applyFill="1" applyBorder="1" applyAlignment="1">
      <alignment horizontal="center" vertical="center"/>
    </xf>
    <xf numFmtId="43" fontId="19" fillId="0" borderId="1" xfId="2" applyFont="1" applyFill="1" applyBorder="1" applyAlignment="1">
      <alignment horizontal="center"/>
    </xf>
    <xf numFmtId="165" fontId="13" fillId="0" borderId="0" xfId="0" applyNumberFormat="1" applyFont="1"/>
    <xf numFmtId="0" fontId="10" fillId="3" borderId="1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9"/>
  <sheetViews>
    <sheetView topLeftCell="G1" zoomScaleNormal="100" workbookViewId="0">
      <selection activeCell="B16" sqref="B16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285156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</cols>
  <sheetData>
    <row r="1" spans="2:26" ht="18.75" x14ac:dyDescent="0.25">
      <c r="E1" s="1"/>
      <c r="F1" s="2" t="s">
        <v>38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3" t="s">
        <v>89</v>
      </c>
      <c r="X3" s="63" t="s">
        <v>90</v>
      </c>
      <c r="Y3" s="63" t="s">
        <v>91</v>
      </c>
      <c r="Z3" s="64" t="s">
        <v>3</v>
      </c>
    </row>
    <row r="4" spans="2:26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2">
        <v>2571.5586666666663</v>
      </c>
      <c r="P4" s="14">
        <f t="shared" ref="P4:P17" si="0">SUM(E4:O4)</f>
        <v>22058.248666666666</v>
      </c>
      <c r="Q4" s="11"/>
      <c r="R4" s="11"/>
      <c r="S4" s="11"/>
      <c r="T4" s="11">
        <v>1350.0683000000001</v>
      </c>
      <c r="U4" s="11">
        <v>3690.8123871999992</v>
      </c>
      <c r="V4" s="15"/>
      <c r="W4" s="15"/>
      <c r="X4" s="15"/>
      <c r="Y4" s="15">
        <f>SUM(Q4:X4)</f>
        <v>5040.8806871999996</v>
      </c>
      <c r="Z4" s="16">
        <f t="shared" ref="Z4:Z17" si="1">+P4-Y4</f>
        <v>17017.367979466668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2">
        <v>1989.0013333333334</v>
      </c>
      <c r="P5" s="14">
        <f t="shared" si="0"/>
        <v>17106.511333333332</v>
      </c>
      <c r="Q5" s="18"/>
      <c r="R5" s="18"/>
      <c r="S5" s="18"/>
      <c r="T5" s="11">
        <v>1044.2257000000002</v>
      </c>
      <c r="U5" s="18">
        <v>2594.6725087999998</v>
      </c>
      <c r="V5" s="21">
        <v>1390.58</v>
      </c>
      <c r="W5" s="21"/>
      <c r="X5" s="21"/>
      <c r="Y5" s="15">
        <f t="shared" ref="Y5:Y17" si="2">SUM(Q5:X5)</f>
        <v>5029.4782088000002</v>
      </c>
      <c r="Z5" s="16">
        <f t="shared" si="1"/>
        <v>12077.033124533333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2">
        <v>1989.0013333333334</v>
      </c>
      <c r="P6" s="14">
        <f t="shared" si="0"/>
        <v>17106.511333333332</v>
      </c>
      <c r="Q6" s="18"/>
      <c r="R6" s="18"/>
      <c r="S6" s="18"/>
      <c r="T6" s="11">
        <v>1044.2257000000002</v>
      </c>
      <c r="U6" s="18">
        <v>2594.6725087999998</v>
      </c>
      <c r="V6" s="21"/>
      <c r="W6" s="21"/>
      <c r="X6" s="21"/>
      <c r="Y6" s="15">
        <f t="shared" si="2"/>
        <v>3638.8982088000002</v>
      </c>
      <c r="Z6" s="16">
        <f t="shared" si="1"/>
        <v>13467.613124533331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/>
      <c r="O7" s="12">
        <v>2002.9466666666667</v>
      </c>
      <c r="P7" s="14">
        <f t="shared" si="0"/>
        <v>26799.846666666665</v>
      </c>
      <c r="Q7" s="18"/>
      <c r="R7" s="18"/>
      <c r="S7" s="18"/>
      <c r="T7" s="11">
        <v>1051.547</v>
      </c>
      <c r="U7" s="18">
        <v>3429.3885280000004</v>
      </c>
      <c r="V7" s="22"/>
      <c r="W7" s="21"/>
      <c r="X7" s="21"/>
      <c r="Y7" s="15">
        <f t="shared" si="2"/>
        <v>4480.935528</v>
      </c>
      <c r="Z7" s="16">
        <f t="shared" si="1"/>
        <v>22318.911138666663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2">
        <v>2099.7694800101958</v>
      </c>
      <c r="P8" s="14">
        <f t="shared" si="0"/>
        <v>28137.61006009686</v>
      </c>
      <c r="Q8" s="18"/>
      <c r="R8" s="18"/>
      <c r="S8" s="18">
        <v>1102.3789770053529</v>
      </c>
      <c r="T8" s="11">
        <v>1102.3789770053529</v>
      </c>
      <c r="U8" s="18">
        <v>3592.962424436384</v>
      </c>
      <c r="V8" s="22"/>
      <c r="W8" s="21"/>
      <c r="X8" s="21"/>
      <c r="Y8" s="15">
        <f t="shared" si="2"/>
        <v>5797.7203784470894</v>
      </c>
      <c r="Z8" s="16">
        <f t="shared" si="1"/>
        <v>22339.889681649773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f>662+100</f>
        <v>762</v>
      </c>
      <c r="L9" s="12">
        <v>325</v>
      </c>
      <c r="M9" s="12">
        <v>838</v>
      </c>
      <c r="N9" s="19">
        <v>1818.8577081044998</v>
      </c>
      <c r="O9" s="12">
        <v>1818.8577081044998</v>
      </c>
      <c r="P9" s="14">
        <f t="shared" si="0"/>
        <v>25254.348226992752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v>3044.3466500425161</v>
      </c>
      <c r="V9" s="22">
        <v>4166.67</v>
      </c>
      <c r="W9" s="21">
        <f>966.64</f>
        <v>966.64</v>
      </c>
      <c r="X9" s="21"/>
      <c r="Y9" s="15">
        <f t="shared" si="2"/>
        <v>11223.871571660078</v>
      </c>
      <c r="Z9" s="16">
        <f t="shared" si="1"/>
        <v>14030.476655332674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f>651+100</f>
        <v>751</v>
      </c>
      <c r="L10" s="18">
        <v>150</v>
      </c>
      <c r="M10" s="18">
        <v>793</v>
      </c>
      <c r="N10" s="19">
        <v>1699.2817699766999</v>
      </c>
      <c r="O10" s="12">
        <v>1699.2817699766999</v>
      </c>
      <c r="P10" s="14">
        <f t="shared" si="0"/>
        <v>22775.37681477865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v>2591.4936345374185</v>
      </c>
      <c r="V10" s="24">
        <v>4260.91</v>
      </c>
      <c r="W10" s="20"/>
      <c r="X10" s="20"/>
      <c r="Y10" s="15">
        <f t="shared" si="2"/>
        <v>8764.0956257612052</v>
      </c>
      <c r="Z10" s="16">
        <f t="shared" si="1"/>
        <v>14011.281189017445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f>632+100</f>
        <v>732</v>
      </c>
      <c r="L11" s="12">
        <v>150</v>
      </c>
      <c r="M11" s="18">
        <v>713</v>
      </c>
      <c r="N11" s="19"/>
      <c r="O11" s="12">
        <v>1490.507328849</v>
      </c>
      <c r="P11" s="14">
        <f t="shared" si="0"/>
        <v>18879.112295216499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v>2031.9706675371717</v>
      </c>
      <c r="V11" s="22"/>
      <c r="W11" s="21"/>
      <c r="X11" s="21"/>
      <c r="Y11" s="15">
        <f t="shared" si="2"/>
        <v>4208.7914124922972</v>
      </c>
      <c r="Z11" s="16">
        <f t="shared" si="1"/>
        <v>14670.320882724202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f>615+100</f>
        <v>715</v>
      </c>
      <c r="L12" s="12">
        <v>150</v>
      </c>
      <c r="M12" s="18">
        <v>644</v>
      </c>
      <c r="N12" s="19">
        <v>1308.3772174745998</v>
      </c>
      <c r="O12" s="12">
        <v>1308.3772174745998</v>
      </c>
      <c r="P12" s="14">
        <f t="shared" si="0"/>
        <v>18157.183566008698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v>1808.9824600468835</v>
      </c>
      <c r="V12" s="22"/>
      <c r="W12" s="21"/>
      <c r="X12" s="21"/>
      <c r="Y12" s="15">
        <f t="shared" si="2"/>
        <v>3280.9068297058084</v>
      </c>
      <c r="Z12" s="16">
        <f t="shared" si="1"/>
        <v>14876.276736302891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f>615+100</f>
        <v>715</v>
      </c>
      <c r="L13" s="12">
        <v>150</v>
      </c>
      <c r="M13" s="18">
        <v>644</v>
      </c>
      <c r="N13" s="19">
        <v>1308.3772174745998</v>
      </c>
      <c r="O13" s="12">
        <v>1308.3772174745998</v>
      </c>
      <c r="P13" s="14">
        <f t="shared" si="0"/>
        <v>18157.183566008698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v>1808.9824600468835</v>
      </c>
      <c r="V13" s="22"/>
      <c r="W13" s="21"/>
      <c r="X13" s="21"/>
      <c r="Y13" s="15">
        <f t="shared" si="2"/>
        <v>3780.9068297058084</v>
      </c>
      <c r="Z13" s="16">
        <f t="shared" si="1"/>
        <v>14376.276736302891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f>595+100</f>
        <v>695</v>
      </c>
      <c r="L14" s="12">
        <v>150</v>
      </c>
      <c r="M14" s="18">
        <v>561</v>
      </c>
      <c r="N14" s="19">
        <v>1092.4533863900999</v>
      </c>
      <c r="O14" s="12">
        <v>1092.4533863900999</v>
      </c>
      <c r="P14" s="14">
        <f t="shared" si="0"/>
        <v>15861.507170705949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v>1390.8492323298656</v>
      </c>
      <c r="V14" s="22"/>
      <c r="W14" s="21">
        <f>966.64</f>
        <v>966.64</v>
      </c>
      <c r="X14" s="21">
        <f>1933.28</f>
        <v>1933.28</v>
      </c>
      <c r="Y14" s="15">
        <f t="shared" si="2"/>
        <v>6019.7792920187276</v>
      </c>
      <c r="Z14" s="16">
        <f t="shared" si="1"/>
        <v>9841.7278786872212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f>589+100</f>
        <v>689</v>
      </c>
      <c r="L15" s="12">
        <v>150</v>
      </c>
      <c r="M15" s="18">
        <v>536</v>
      </c>
      <c r="N15" s="19">
        <v>1025.3531336600997</v>
      </c>
      <c r="O15" s="12">
        <v>1025.3531336600997</v>
      </c>
      <c r="P15" s="14">
        <f t="shared" si="0"/>
        <v>15146.854769770947</v>
      </c>
      <c r="Q15" s="18"/>
      <c r="R15" s="18"/>
      <c r="S15" s="18">
        <v>538.31039517155239</v>
      </c>
      <c r="T15" s="11">
        <v>538.31039517155239</v>
      </c>
      <c r="U15" s="18">
        <v>1260.7770534732772</v>
      </c>
      <c r="V15" s="22">
        <v>2735.66</v>
      </c>
      <c r="W15" s="21"/>
      <c r="X15" s="21"/>
      <c r="Y15" s="15">
        <f t="shared" si="2"/>
        <v>5073.057843816382</v>
      </c>
      <c r="Z15" s="16">
        <f t="shared" si="1"/>
        <v>10073.796925954564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8"/>
      <c r="P16" s="14">
        <f t="shared" si="0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2"/>
        <v>527.76699999999994</v>
      </c>
      <c r="Z16" s="16">
        <f t="shared" si="1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f t="shared" si="0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2"/>
        <v>1936</v>
      </c>
      <c r="Z17" s="16">
        <f t="shared" si="1"/>
        <v>10502</v>
      </c>
    </row>
    <row r="18" spans="2:26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>SUM(F4:F17)</f>
        <v>10300</v>
      </c>
      <c r="G18" s="36">
        <f t="shared" ref="G18:Z18" si="3">SUM(G4:G17)</f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1225</v>
      </c>
      <c r="M18" s="36">
        <f t="shared" si="3"/>
        <v>5674</v>
      </c>
      <c r="N18" s="36">
        <f t="shared" si="3"/>
        <v>10352.469913090794</v>
      </c>
      <c r="O18" s="36">
        <f t="shared" si="3"/>
        <v>20395.485241939801</v>
      </c>
      <c r="P18" s="36">
        <f t="shared" si="3"/>
        <v>263948.25446957909</v>
      </c>
      <c r="Q18" s="36">
        <f t="shared" si="3"/>
        <v>653.83909712021239</v>
      </c>
      <c r="R18" s="36">
        <f t="shared" si="3"/>
        <v>2500</v>
      </c>
      <c r="S18" s="36">
        <f t="shared" si="3"/>
        <v>6217.5630520183931</v>
      </c>
      <c r="T18" s="36">
        <f t="shared" si="3"/>
        <v>10707.629752018393</v>
      </c>
      <c r="U18" s="36">
        <f t="shared" si="3"/>
        <v>32303.677515250398</v>
      </c>
      <c r="V18" s="36">
        <f t="shared" si="3"/>
        <v>12553.82</v>
      </c>
      <c r="W18" s="36">
        <f t="shared" si="3"/>
        <v>1933.28</v>
      </c>
      <c r="X18" s="36">
        <f t="shared" si="3"/>
        <v>1933.28</v>
      </c>
      <c r="Y18" s="36">
        <f t="shared" si="3"/>
        <v>68803.089416407413</v>
      </c>
      <c r="Z18" s="36">
        <f t="shared" si="3"/>
        <v>195145.16505317166</v>
      </c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6" x14ac:dyDescent="0.25">
      <c r="B20" s="42"/>
      <c r="E20" s="38"/>
    </row>
    <row r="21" spans="2:26" x14ac:dyDescent="0.25">
      <c r="B21" s="42"/>
      <c r="E21" s="38"/>
      <c r="P21" s="17"/>
      <c r="Z21" s="17"/>
    </row>
    <row r="22" spans="2:26" x14ac:dyDescent="0.25">
      <c r="B22" s="42"/>
      <c r="E22" s="38"/>
      <c r="P22" s="17"/>
      <c r="Z22" s="17"/>
    </row>
    <row r="23" spans="2:26" x14ac:dyDescent="0.25">
      <c r="E23" s="38"/>
      <c r="P23" s="17"/>
      <c r="Z23" s="17"/>
    </row>
    <row r="24" spans="2:26" x14ac:dyDescent="0.25">
      <c r="P24" s="17"/>
      <c r="Z24" s="17"/>
    </row>
    <row r="25" spans="2:26" x14ac:dyDescent="0.25">
      <c r="B25" t="s">
        <v>79</v>
      </c>
      <c r="C25" t="s">
        <v>83</v>
      </c>
      <c r="P25" s="17"/>
      <c r="Z25" s="17"/>
    </row>
    <row r="26" spans="2:26" x14ac:dyDescent="0.25">
      <c r="B26" t="s">
        <v>80</v>
      </c>
      <c r="C26" t="s">
        <v>84</v>
      </c>
    </row>
    <row r="27" spans="2:26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rintOptions horizontalCentered="1" verticalCentered="1"/>
  <pageMargins left="0" right="0.98425196850393704" top="0" bottom="0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1"/>
  <sheetViews>
    <sheetView workbookViewId="0">
      <selection activeCell="B4" sqref="B4:B17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3" width="10.140625" customWidth="1"/>
    <col min="24" max="24" width="9.5703125" customWidth="1"/>
    <col min="25" max="25" width="12.5703125" bestFit="1" customWidth="1"/>
    <col min="26" max="26" width="14.140625" bestFit="1" customWidth="1"/>
  </cols>
  <sheetData>
    <row r="1" spans="2:25" ht="18.75" x14ac:dyDescent="0.25">
      <c r="E1" s="1"/>
      <c r="F1" s="2" t="s">
        <v>39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5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47</v>
      </c>
      <c r="O3" s="6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3" t="s">
        <v>89</v>
      </c>
      <c r="W3" s="63" t="s">
        <v>90</v>
      </c>
      <c r="X3" s="63" t="s">
        <v>91</v>
      </c>
      <c r="Y3" s="64" t="s">
        <v>3</v>
      </c>
    </row>
    <row r="4" spans="2:25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14">
        <f t="shared" ref="O4:O17" si="0">SUM(E4:N4)</f>
        <v>19586.689999999999</v>
      </c>
      <c r="P4" s="11"/>
      <c r="Q4" s="11"/>
      <c r="R4" s="11"/>
      <c r="S4" s="11">
        <f t="shared" ref="S4:S15" si="1">(E4*0.07)</f>
        <v>1350.0683000000001</v>
      </c>
      <c r="T4" s="11">
        <v>3400.1570879999995</v>
      </c>
      <c r="U4" s="15"/>
      <c r="V4" s="15"/>
      <c r="W4" s="15"/>
      <c r="X4" s="15">
        <f t="shared" ref="X4:X17" si="2">SUM(P4:W4)</f>
        <v>4750.2253879999998</v>
      </c>
      <c r="Y4" s="16">
        <f t="shared" ref="Y4:Y17" si="3">+O4-X4</f>
        <v>14836.464612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14">
        <f t="shared" si="0"/>
        <v>15217.51</v>
      </c>
      <c r="P5" s="18"/>
      <c r="Q5" s="18"/>
      <c r="R5" s="18"/>
      <c r="S5" s="11">
        <f t="shared" si="1"/>
        <v>1044.2257000000002</v>
      </c>
      <c r="T5" s="18">
        <v>2384.42164</v>
      </c>
      <c r="U5" s="15">
        <v>1390.58</v>
      </c>
      <c r="V5" s="21"/>
      <c r="W5" s="21"/>
      <c r="X5" s="15">
        <f t="shared" si="2"/>
        <v>4819.2273400000004</v>
      </c>
      <c r="Y5" s="16">
        <f t="shared" si="3"/>
        <v>10398.282660000001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14">
        <f t="shared" si="0"/>
        <v>15217.51</v>
      </c>
      <c r="P6" s="18"/>
      <c r="Q6" s="18"/>
      <c r="R6" s="18"/>
      <c r="S6" s="11">
        <f t="shared" si="1"/>
        <v>1044.2257000000002</v>
      </c>
      <c r="T6" s="18">
        <v>2384.42164</v>
      </c>
      <c r="U6" s="21"/>
      <c r="V6" s="21"/>
      <c r="W6" s="21"/>
      <c r="X6" s="15">
        <f t="shared" si="2"/>
        <v>3428.6473400000004</v>
      </c>
      <c r="Y6" s="16">
        <f t="shared" si="3"/>
        <v>11788.862659999999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v>10014.733333333334</v>
      </c>
      <c r="O7" s="14">
        <f t="shared" si="0"/>
        <v>29486.833333333332</v>
      </c>
      <c r="P7" s="18"/>
      <c r="Q7" s="18"/>
      <c r="R7" s="18"/>
      <c r="S7" s="11">
        <f t="shared" si="1"/>
        <v>1051.547</v>
      </c>
      <c r="T7" s="18">
        <v>3957.05816</v>
      </c>
      <c r="U7" s="22"/>
      <c r="V7" s="21"/>
      <c r="W7" s="21"/>
      <c r="X7" s="15">
        <f t="shared" si="2"/>
        <v>5008.6051600000001</v>
      </c>
      <c r="Y7" s="16">
        <f t="shared" si="3"/>
        <v>24478.228173333333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46">
        <v>1133</v>
      </c>
      <c r="G8" s="46">
        <v>1133</v>
      </c>
      <c r="H8" s="46">
        <v>1133</v>
      </c>
      <c r="I8" s="12">
        <v>1000</v>
      </c>
      <c r="J8" s="18"/>
      <c r="K8" s="18">
        <v>606</v>
      </c>
      <c r="L8" s="12"/>
      <c r="M8" s="18">
        <v>999</v>
      </c>
      <c r="N8" s="19">
        <v>10498.84740005098</v>
      </c>
      <c r="O8" s="14">
        <f t="shared" si="0"/>
        <v>32251.11850012745</v>
      </c>
      <c r="P8" s="18"/>
      <c r="Q8" s="18"/>
      <c r="R8" s="18">
        <f t="shared" ref="R8:R15" si="4">(E8*0.07)</f>
        <v>1102.3789770053529</v>
      </c>
      <c r="S8" s="11">
        <f t="shared" si="1"/>
        <v>1102.3789770053529</v>
      </c>
      <c r="T8" s="18">
        <v>4340.1350169839807</v>
      </c>
      <c r="U8" s="22"/>
      <c r="V8" s="21"/>
      <c r="W8" s="21"/>
      <c r="X8" s="15">
        <f t="shared" si="2"/>
        <v>6544.892970994686</v>
      </c>
      <c r="Y8" s="16">
        <f t="shared" si="3"/>
        <v>25706.225529132764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46">
        <v>1133</v>
      </c>
      <c r="G9" s="46">
        <v>1133</v>
      </c>
      <c r="H9" s="46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v>9094.2885405224988</v>
      </c>
      <c r="O9" s="14">
        <f t="shared" si="0"/>
        <v>28909.721351306249</v>
      </c>
      <c r="P9" s="18">
        <f t="shared" ref="P9:P14" si="5">(E9*0.01)</f>
        <v>136.41432810783749</v>
      </c>
      <c r="Q9" s="18">
        <f>1000</f>
        <v>1000</v>
      </c>
      <c r="R9" s="18">
        <f t="shared" si="4"/>
        <v>954.90029675486244</v>
      </c>
      <c r="S9" s="11">
        <f t="shared" si="1"/>
        <v>954.90029675486244</v>
      </c>
      <c r="T9" s="18">
        <v>3737.6425294617834</v>
      </c>
      <c r="U9" s="15">
        <v>4166.67</v>
      </c>
      <c r="V9" s="21">
        <f>966.64</f>
        <v>966.64</v>
      </c>
      <c r="W9" s="21"/>
      <c r="X9" s="15">
        <f t="shared" si="2"/>
        <v>11917.167451079345</v>
      </c>
      <c r="Y9" s="16">
        <f t="shared" si="3"/>
        <v>16992.553900226903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46">
        <v>1133</v>
      </c>
      <c r="G10" s="46">
        <v>1133</v>
      </c>
      <c r="H10" s="46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v>8496.408849883499</v>
      </c>
      <c r="O10" s="14">
        <f t="shared" si="0"/>
        <v>27469.022124708747</v>
      </c>
      <c r="P10" s="18">
        <f t="shared" si="5"/>
        <v>127.4461327482525</v>
      </c>
      <c r="Q10" s="18"/>
      <c r="R10" s="18">
        <f t="shared" si="4"/>
        <v>892.12292923776749</v>
      </c>
      <c r="S10" s="11">
        <f t="shared" si="1"/>
        <v>892.12292923776749</v>
      </c>
      <c r="T10" s="18">
        <v>3477.450322985198</v>
      </c>
      <c r="U10" s="24">
        <v>4260.91</v>
      </c>
      <c r="V10" s="20"/>
      <c r="W10" s="20"/>
      <c r="X10" s="15">
        <f t="shared" si="2"/>
        <v>9650.0523142089842</v>
      </c>
      <c r="Y10" s="16">
        <f t="shared" si="3"/>
        <v>17818.969810499762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46">
        <v>1133</v>
      </c>
      <c r="G11" s="46">
        <v>1133</v>
      </c>
      <c r="H11" s="46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v>5902.40902224204</v>
      </c>
      <c r="O11" s="14">
        <f t="shared" si="0"/>
        <v>22728.213988609539</v>
      </c>
      <c r="P11" s="18">
        <f t="shared" si="5"/>
        <v>111.78804966367501</v>
      </c>
      <c r="Q11" s="18">
        <f>500</f>
        <v>500</v>
      </c>
      <c r="R11" s="18">
        <f t="shared" si="4"/>
        <v>782.51634764572509</v>
      </c>
      <c r="S11" s="11">
        <f t="shared" si="1"/>
        <v>782.51634764572509</v>
      </c>
      <c r="T11" s="18">
        <v>2700.5122291053003</v>
      </c>
      <c r="U11" s="22"/>
      <c r="V11" s="21"/>
      <c r="W11" s="21"/>
      <c r="X11" s="15">
        <f t="shared" si="2"/>
        <v>4877.3329740604258</v>
      </c>
      <c r="Y11" s="16">
        <f t="shared" si="3"/>
        <v>17850.881014549115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46">
        <v>1133</v>
      </c>
      <c r="G12" s="46">
        <v>1133</v>
      </c>
      <c r="H12" s="46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v>6541.8860873729991</v>
      </c>
      <c r="O12" s="14">
        <f t="shared" si="0"/>
        <v>21923.715218432495</v>
      </c>
      <c r="P12" s="18">
        <f t="shared" si="5"/>
        <v>98.128291310594975</v>
      </c>
      <c r="Q12" s="18"/>
      <c r="R12" s="18">
        <f t="shared" si="4"/>
        <v>686.89803917416486</v>
      </c>
      <c r="S12" s="11">
        <f t="shared" si="1"/>
        <v>686.89803917416486</v>
      </c>
      <c r="T12" s="18">
        <v>2450.4800405257456</v>
      </c>
      <c r="U12" s="22"/>
      <c r="V12" s="21"/>
      <c r="W12" s="21"/>
      <c r="X12" s="15">
        <f t="shared" si="2"/>
        <v>3922.4044101846703</v>
      </c>
      <c r="Y12" s="16">
        <f t="shared" si="3"/>
        <v>18001.310808247825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46">
        <v>1133</v>
      </c>
      <c r="G13" s="46">
        <v>1133</v>
      </c>
      <c r="H13" s="46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v>6541.8860873729991</v>
      </c>
      <c r="O13" s="14">
        <f t="shared" si="0"/>
        <v>21923.715218432495</v>
      </c>
      <c r="P13" s="18">
        <f t="shared" si="5"/>
        <v>98.128291310594975</v>
      </c>
      <c r="Q13" s="18">
        <f>500</f>
        <v>500</v>
      </c>
      <c r="R13" s="18">
        <f t="shared" si="4"/>
        <v>686.89803917416486</v>
      </c>
      <c r="S13" s="11">
        <f t="shared" si="1"/>
        <v>686.89803917416486</v>
      </c>
      <c r="T13" s="18">
        <v>2450.4800405257456</v>
      </c>
      <c r="U13" s="22"/>
      <c r="V13" s="21"/>
      <c r="W13" s="21"/>
      <c r="X13" s="15">
        <f t="shared" si="2"/>
        <v>4422.4044101846703</v>
      </c>
      <c r="Y13" s="16">
        <f t="shared" si="3"/>
        <v>17501.310808247825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46">
        <v>1133</v>
      </c>
      <c r="G14" s="46">
        <v>1133</v>
      </c>
      <c r="H14" s="46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v>5462.2669319504994</v>
      </c>
      <c r="O14" s="14">
        <f t="shared" si="0"/>
        <v>19127.667329876247</v>
      </c>
      <c r="P14" s="18">
        <f t="shared" si="5"/>
        <v>81.934003979257483</v>
      </c>
      <c r="Q14" s="18">
        <f>500</f>
        <v>500</v>
      </c>
      <c r="R14" s="18">
        <f t="shared" si="4"/>
        <v>573.53802785480241</v>
      </c>
      <c r="S14" s="11">
        <f t="shared" si="1"/>
        <v>573.53802785480241</v>
      </c>
      <c r="T14" s="18">
        <v>1978.9071373292536</v>
      </c>
      <c r="U14" s="22"/>
      <c r="V14" s="21">
        <f>966.64</f>
        <v>966.64</v>
      </c>
      <c r="W14" s="21">
        <f>1933.28</f>
        <v>1933.28</v>
      </c>
      <c r="X14" s="15">
        <f t="shared" si="2"/>
        <v>6607.8371970181161</v>
      </c>
      <c r="Y14" s="16">
        <f t="shared" si="3"/>
        <v>12519.830132858131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46">
        <v>1133</v>
      </c>
      <c r="G15" s="46">
        <v>1133</v>
      </c>
      <c r="H15" s="46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v>5126.7656683004989</v>
      </c>
      <c r="O15" s="14">
        <f t="shared" si="0"/>
        <v>18260.914170751246</v>
      </c>
      <c r="P15" s="18"/>
      <c r="Q15" s="18"/>
      <c r="R15" s="18">
        <f t="shared" si="4"/>
        <v>538.31039517155239</v>
      </c>
      <c r="S15" s="11">
        <f t="shared" si="1"/>
        <v>538.31039517155239</v>
      </c>
      <c r="T15" s="18">
        <v>1832.5905974979732</v>
      </c>
      <c r="U15" s="22"/>
      <c r="V15" s="21"/>
      <c r="W15" s="21"/>
      <c r="X15" s="15">
        <f t="shared" si="2"/>
        <v>2909.2113878410782</v>
      </c>
      <c r="Y15" s="16">
        <f t="shared" si="3"/>
        <v>15351.702782910168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f t="shared" si="0"/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f t="shared" si="2"/>
        <v>527.76699999999994</v>
      </c>
      <c r="Y16" s="16">
        <f t="shared" si="3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f t="shared" si="0"/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f t="shared" si="2"/>
        <v>1936</v>
      </c>
      <c r="Y17" s="16">
        <f t="shared" si="3"/>
        <v>10502</v>
      </c>
    </row>
    <row r="18" spans="2:26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Y18" si="6">SUM(F4:F17)</f>
        <v>9964</v>
      </c>
      <c r="G18" s="36">
        <f t="shared" si="6"/>
        <v>10864</v>
      </c>
      <c r="H18" s="36">
        <f t="shared" si="6"/>
        <v>9964</v>
      </c>
      <c r="I18" s="36">
        <f t="shared" si="6"/>
        <v>9000</v>
      </c>
      <c r="J18" s="36">
        <f t="shared" si="6"/>
        <v>1385</v>
      </c>
      <c r="K18" s="36">
        <f t="shared" si="6"/>
        <v>2372</v>
      </c>
      <c r="L18" s="36">
        <f t="shared" si="6"/>
        <v>1225</v>
      </c>
      <c r="M18" s="36">
        <f t="shared" si="6"/>
        <v>6683</v>
      </c>
      <c r="N18" s="36">
        <f t="shared" si="6"/>
        <v>67679.491921029359</v>
      </c>
      <c r="O18" s="36">
        <f>SUM(O4:O17)</f>
        <v>290610.59123557783</v>
      </c>
      <c r="P18" s="36">
        <f t="shared" si="6"/>
        <v>653.83909712021239</v>
      </c>
      <c r="Q18" s="36">
        <f t="shared" si="6"/>
        <v>2500</v>
      </c>
      <c r="R18" s="36">
        <f t="shared" si="6"/>
        <v>6217.5630520183931</v>
      </c>
      <c r="S18" s="36">
        <f t="shared" si="6"/>
        <v>10707.629752018393</v>
      </c>
      <c r="T18" s="36">
        <f t="shared" si="6"/>
        <v>37558.023442414982</v>
      </c>
      <c r="U18" s="36">
        <f t="shared" si="6"/>
        <v>9818.16</v>
      </c>
      <c r="V18" s="36">
        <f t="shared" si="6"/>
        <v>1933.28</v>
      </c>
      <c r="W18" s="36">
        <f t="shared" si="6"/>
        <v>1933.28</v>
      </c>
      <c r="X18" s="36">
        <f t="shared" si="6"/>
        <v>71321.775343571964</v>
      </c>
      <c r="Y18" s="36">
        <f t="shared" si="6"/>
        <v>219288.81589200583</v>
      </c>
      <c r="Z18" s="17"/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6" x14ac:dyDescent="0.25">
      <c r="E20" s="38"/>
      <c r="U20" s="44"/>
      <c r="V20" s="44"/>
      <c r="W20" s="44"/>
      <c r="X20" s="39"/>
      <c r="Y20" s="39"/>
    </row>
    <row r="21" spans="2:26" x14ac:dyDescent="0.25">
      <c r="E21" s="38"/>
      <c r="U21" s="39"/>
      <c r="V21" s="39"/>
      <c r="W21" s="39"/>
      <c r="X21" s="39"/>
      <c r="Y21" s="39"/>
    </row>
    <row r="22" spans="2:26" x14ac:dyDescent="0.25">
      <c r="U22" s="40"/>
      <c r="V22" s="40"/>
      <c r="W22" s="40"/>
      <c r="X22" s="39"/>
      <c r="Y22" s="39"/>
    </row>
    <row r="23" spans="2:26" x14ac:dyDescent="0.25">
      <c r="U23" s="45"/>
      <c r="V23" s="45"/>
      <c r="W23" s="45"/>
      <c r="X23" s="39"/>
      <c r="Y23" s="39"/>
    </row>
    <row r="24" spans="2:26" ht="12.75" customHeight="1" x14ac:dyDescent="0.25">
      <c r="U24" s="43"/>
      <c r="V24" s="43"/>
      <c r="W24" s="43"/>
      <c r="X24" s="39"/>
      <c r="Y24" s="39"/>
    </row>
    <row r="25" spans="2:26" ht="15" customHeight="1" x14ac:dyDescent="0.25">
      <c r="B25" t="s">
        <v>79</v>
      </c>
      <c r="C25" t="s">
        <v>83</v>
      </c>
      <c r="U25" s="37"/>
      <c r="V25" s="37"/>
      <c r="W25" s="37"/>
      <c r="X25" s="37"/>
      <c r="Y25" s="37"/>
    </row>
    <row r="26" spans="2:26" ht="15" customHeight="1" x14ac:dyDescent="0.25">
      <c r="B26" t="s">
        <v>80</v>
      </c>
      <c r="C26" t="s">
        <v>84</v>
      </c>
      <c r="U26" s="37"/>
      <c r="V26" s="37"/>
      <c r="W26" s="37"/>
      <c r="X26" s="37"/>
      <c r="Y26" s="37"/>
    </row>
    <row r="27" spans="2:26" ht="15" customHeight="1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  <row r="30" spans="2:26" x14ac:dyDescent="0.25">
      <c r="B30" s="42"/>
    </row>
    <row r="31" spans="2:26" x14ac:dyDescent="0.25">
      <c r="B31" s="42"/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0"/>
  <sheetViews>
    <sheetView topLeftCell="A16" workbookViewId="0">
      <selection activeCell="B4" sqref="B4:B17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285156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6" ht="18.75" x14ac:dyDescent="0.25">
      <c r="E1" s="1"/>
      <c r="F1" s="2" t="s">
        <v>50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48</v>
      </c>
      <c r="P3" s="62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3" t="s">
        <v>89</v>
      </c>
      <c r="X3" s="63" t="s">
        <v>90</v>
      </c>
      <c r="Y3" s="63" t="s">
        <v>91</v>
      </c>
      <c r="Z3" s="64" t="s">
        <v>3</v>
      </c>
    </row>
    <row r="4" spans="2:26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2"/>
      <c r="P4" s="14">
        <f>SUM(E4:O4)</f>
        <v>19486.689999999999</v>
      </c>
      <c r="Q4" s="11"/>
      <c r="R4" s="11"/>
      <c r="S4" s="11"/>
      <c r="T4" s="11">
        <f t="shared" ref="T4:T15" si="0">(E4*0.07)</f>
        <v>1350.0683000000001</v>
      </c>
      <c r="U4" s="11">
        <v>3388.3970879999997</v>
      </c>
      <c r="V4" s="15"/>
      <c r="W4" s="15"/>
      <c r="X4" s="15"/>
      <c r="Y4" s="15">
        <f t="shared" ref="Y4:Y17" si="1">SUM(Q4:X4)</f>
        <v>4738.4653879999996</v>
      </c>
      <c r="Z4" s="16">
        <f t="shared" ref="Z4:Z17" si="2">+P4-Y4</f>
        <v>14748.224611999998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2"/>
      <c r="P5" s="14">
        <f t="shared" ref="P5:P17" si="3">SUM(E5:O5)</f>
        <v>15117.51</v>
      </c>
      <c r="Q5" s="18"/>
      <c r="R5" s="18"/>
      <c r="S5" s="18"/>
      <c r="T5" s="11">
        <f t="shared" si="0"/>
        <v>1044.2257000000002</v>
      </c>
      <c r="U5" s="18">
        <v>2373.7416400000002</v>
      </c>
      <c r="V5" s="15">
        <v>1390.58</v>
      </c>
      <c r="W5" s="21"/>
      <c r="X5" s="21"/>
      <c r="Y5" s="15">
        <f t="shared" si="1"/>
        <v>4808.5473400000001</v>
      </c>
      <c r="Z5" s="16">
        <f t="shared" si="2"/>
        <v>10308.962660000001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2"/>
      <c r="P6" s="14">
        <f t="shared" si="3"/>
        <v>15117.51</v>
      </c>
      <c r="Q6" s="18"/>
      <c r="R6" s="18"/>
      <c r="S6" s="18"/>
      <c r="T6" s="11">
        <f t="shared" si="0"/>
        <v>1044.2257000000002</v>
      </c>
      <c r="U6" s="18">
        <v>2373.7416400000002</v>
      </c>
      <c r="V6" s="21"/>
      <c r="W6" s="21"/>
      <c r="X6" s="21"/>
      <c r="Y6" s="15">
        <f t="shared" si="1"/>
        <v>3417.9673400000001</v>
      </c>
      <c r="Z6" s="16">
        <f t="shared" si="2"/>
        <v>11699.542659999999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/>
      <c r="O7" s="12"/>
      <c r="P7" s="14">
        <f t="shared" si="3"/>
        <v>24796.899999999998</v>
      </c>
      <c r="Q7" s="18"/>
      <c r="R7" s="18"/>
      <c r="S7" s="18"/>
      <c r="T7" s="11">
        <f t="shared" si="0"/>
        <v>1051.547</v>
      </c>
      <c r="U7" s="18">
        <v>3193.8419999999996</v>
      </c>
      <c r="V7" s="21"/>
      <c r="W7" s="21"/>
      <c r="X7" s="21"/>
      <c r="Y7" s="15">
        <f t="shared" si="1"/>
        <v>4245.3889999999992</v>
      </c>
      <c r="Z7" s="16">
        <f t="shared" si="2"/>
        <v>20551.510999999999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2099.77</v>
      </c>
      <c r="O8" s="12">
        <f t="shared" ref="O8:O15" si="4">(E8/15)*4</f>
        <v>4199.5389600203916</v>
      </c>
      <c r="P8" s="14">
        <f t="shared" si="3"/>
        <v>30237.380060096861</v>
      </c>
      <c r="Q8" s="18"/>
      <c r="R8" s="18"/>
      <c r="S8" s="18">
        <f t="shared" ref="S8:S15" si="5">(E8*0.07)</f>
        <v>1102.3789770053529</v>
      </c>
      <c r="T8" s="11">
        <f t="shared" si="0"/>
        <v>1102.3789770053529</v>
      </c>
      <c r="U8" s="18">
        <v>3839.8953152855829</v>
      </c>
      <c r="V8" s="21"/>
      <c r="W8" s="21"/>
      <c r="X8" s="21"/>
      <c r="Y8" s="15">
        <f t="shared" si="1"/>
        <v>6044.6532692962883</v>
      </c>
      <c r="Z8" s="16">
        <f t="shared" si="2"/>
        <v>24192.726790800574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f>662+100</f>
        <v>762</v>
      </c>
      <c r="L9" s="12">
        <v>325</v>
      </c>
      <c r="M9" s="12">
        <v>838</v>
      </c>
      <c r="N9" s="19"/>
      <c r="O9" s="12">
        <f t="shared" si="4"/>
        <v>3637.7154162089996</v>
      </c>
      <c r="P9" s="14">
        <f t="shared" si="3"/>
        <v>25254.348226992752</v>
      </c>
      <c r="Q9" s="18">
        <f t="shared" ref="Q9:Q14" si="6">(E9*0.01)</f>
        <v>136.41432810783749</v>
      </c>
      <c r="R9" s="18">
        <f>1000</f>
        <v>1000</v>
      </c>
      <c r="S9" s="18">
        <f t="shared" si="5"/>
        <v>954.90029675486244</v>
      </c>
      <c r="T9" s="11">
        <f t="shared" si="0"/>
        <v>954.90029675486244</v>
      </c>
      <c r="U9" s="18">
        <v>3044.3466500425161</v>
      </c>
      <c r="V9" s="15">
        <v>4166.67</v>
      </c>
      <c r="W9" s="21">
        <f>966.64</f>
        <v>966.64</v>
      </c>
      <c r="X9" s="21"/>
      <c r="Y9" s="15">
        <f t="shared" si="1"/>
        <v>11223.871571660078</v>
      </c>
      <c r="Z9" s="16">
        <f t="shared" si="2"/>
        <v>14030.476655332674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f>651+100</f>
        <v>751</v>
      </c>
      <c r="L10" s="18">
        <v>150</v>
      </c>
      <c r="M10" s="18">
        <v>793</v>
      </c>
      <c r="N10" s="19">
        <v>1699.28</v>
      </c>
      <c r="O10" s="12">
        <f t="shared" si="4"/>
        <v>3398.5635399533999</v>
      </c>
      <c r="P10" s="14">
        <f t="shared" si="3"/>
        <v>24474.656814778649</v>
      </c>
      <c r="Q10" s="18">
        <f t="shared" si="6"/>
        <v>127.4461327482525</v>
      </c>
      <c r="R10" s="18"/>
      <c r="S10" s="18">
        <f t="shared" si="5"/>
        <v>892.12292923776749</v>
      </c>
      <c r="T10" s="11">
        <f t="shared" si="0"/>
        <v>892.12292923776749</v>
      </c>
      <c r="U10" s="18">
        <v>2826.6091706866787</v>
      </c>
      <c r="V10" s="20">
        <v>4260.91</v>
      </c>
      <c r="W10" s="20"/>
      <c r="X10" s="20"/>
      <c r="Y10" s="15">
        <f t="shared" si="1"/>
        <v>8999.2111619104653</v>
      </c>
      <c r="Z10" s="16">
        <f t="shared" si="2"/>
        <v>15475.445652868184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f>632+100</f>
        <v>732</v>
      </c>
      <c r="L11" s="12">
        <v>150</v>
      </c>
      <c r="M11" s="18">
        <v>713</v>
      </c>
      <c r="N11" s="19"/>
      <c r="O11" s="12">
        <f>(E11/15)*2.33</f>
        <v>1736.4410381090852</v>
      </c>
      <c r="P11" s="14">
        <f t="shared" si="3"/>
        <v>19125.046004476586</v>
      </c>
      <c r="Q11" s="18">
        <f t="shared" si="6"/>
        <v>111.78804966367501</v>
      </c>
      <c r="R11" s="18">
        <f>500</f>
        <v>500</v>
      </c>
      <c r="S11" s="18">
        <f t="shared" si="5"/>
        <v>782.51634764572509</v>
      </c>
      <c r="T11" s="11">
        <f t="shared" si="0"/>
        <v>782.51634764572509</v>
      </c>
      <c r="U11" s="18">
        <v>2058.2363876861486</v>
      </c>
      <c r="V11" s="21"/>
      <c r="W11" s="21"/>
      <c r="X11" s="21"/>
      <c r="Y11" s="15">
        <f t="shared" si="1"/>
        <v>4235.0571326412737</v>
      </c>
      <c r="Z11" s="16">
        <f t="shared" si="2"/>
        <v>14889.988871835312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f>615+100</f>
        <v>715</v>
      </c>
      <c r="L12" s="12">
        <v>150</v>
      </c>
      <c r="M12" s="18">
        <v>644</v>
      </c>
      <c r="N12" s="19">
        <v>1308.3800000000001</v>
      </c>
      <c r="O12" s="12">
        <f t="shared" si="4"/>
        <v>2616.7544349491995</v>
      </c>
      <c r="P12" s="14">
        <f t="shared" si="3"/>
        <v>19465.563566008695</v>
      </c>
      <c r="Q12" s="18">
        <f t="shared" si="6"/>
        <v>98.128291310594975</v>
      </c>
      <c r="R12" s="18"/>
      <c r="S12" s="18">
        <f t="shared" si="5"/>
        <v>686.89803917416486</v>
      </c>
      <c r="T12" s="11">
        <f t="shared" si="0"/>
        <v>686.89803917416486</v>
      </c>
      <c r="U12" s="18">
        <v>1948.7171468731703</v>
      </c>
      <c r="V12" s="21">
        <v>2004.72</v>
      </c>
      <c r="W12" s="21"/>
      <c r="X12" s="21"/>
      <c r="Y12" s="15">
        <f t="shared" si="1"/>
        <v>5425.3615165320953</v>
      </c>
      <c r="Z12" s="16">
        <f t="shared" si="2"/>
        <v>14040.2020494766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f>615+100</f>
        <v>715</v>
      </c>
      <c r="L13" s="12">
        <v>150</v>
      </c>
      <c r="M13" s="18">
        <v>644</v>
      </c>
      <c r="N13" s="19">
        <v>1308.3800000000001</v>
      </c>
      <c r="O13" s="12">
        <f t="shared" si="4"/>
        <v>2616.7544349491995</v>
      </c>
      <c r="P13" s="14">
        <f t="shared" si="3"/>
        <v>19465.563566008695</v>
      </c>
      <c r="Q13" s="18">
        <f t="shared" si="6"/>
        <v>98.128291310594975</v>
      </c>
      <c r="R13" s="18">
        <f>500</f>
        <v>500</v>
      </c>
      <c r="S13" s="18">
        <f t="shared" si="5"/>
        <v>686.89803917416486</v>
      </c>
      <c r="T13" s="11">
        <f t="shared" si="0"/>
        <v>686.89803917416486</v>
      </c>
      <c r="U13" s="18">
        <v>1948.7171468731703</v>
      </c>
      <c r="V13" s="21"/>
      <c r="W13" s="21"/>
      <c r="X13" s="21"/>
      <c r="Y13" s="15">
        <f t="shared" si="1"/>
        <v>3920.641516532095</v>
      </c>
      <c r="Z13" s="16">
        <f t="shared" si="2"/>
        <v>15544.922049476601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f>595+100</f>
        <v>695</v>
      </c>
      <c r="L14" s="12">
        <v>150</v>
      </c>
      <c r="M14" s="18">
        <v>561</v>
      </c>
      <c r="N14" s="19">
        <v>1092.45</v>
      </c>
      <c r="O14" s="12">
        <f t="shared" si="4"/>
        <v>2184.9067727801998</v>
      </c>
      <c r="P14" s="14">
        <f t="shared" si="3"/>
        <v>16953.957170705951</v>
      </c>
      <c r="Q14" s="18">
        <f t="shared" si="6"/>
        <v>81.934003979257483</v>
      </c>
      <c r="R14" s="18">
        <f>500</f>
        <v>500</v>
      </c>
      <c r="S14" s="18">
        <f t="shared" si="5"/>
        <v>573.53802785480241</v>
      </c>
      <c r="T14" s="11">
        <f t="shared" si="0"/>
        <v>573.53802785480241</v>
      </c>
      <c r="U14" s="18">
        <v>1507.5232539963281</v>
      </c>
      <c r="V14" s="21"/>
      <c r="W14" s="21">
        <f>966.64</f>
        <v>966.64</v>
      </c>
      <c r="X14" s="21">
        <f>1933.28</f>
        <v>1933.28</v>
      </c>
      <c r="Y14" s="15">
        <f t="shared" si="1"/>
        <v>6136.4533136851906</v>
      </c>
      <c r="Z14" s="16">
        <f t="shared" si="2"/>
        <v>10817.503857020762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f>589+100</f>
        <v>689</v>
      </c>
      <c r="L15" s="12">
        <v>150</v>
      </c>
      <c r="M15" s="18">
        <v>536</v>
      </c>
      <c r="N15" s="19">
        <v>1025.3499999999999</v>
      </c>
      <c r="O15" s="12">
        <f t="shared" si="4"/>
        <v>2050.7062673201995</v>
      </c>
      <c r="P15" s="14">
        <f t="shared" si="3"/>
        <v>16172.204769770949</v>
      </c>
      <c r="Q15" s="18"/>
      <c r="R15" s="18"/>
      <c r="S15" s="18">
        <f t="shared" si="5"/>
        <v>538.31039517155239</v>
      </c>
      <c r="T15" s="11">
        <f t="shared" si="0"/>
        <v>538.31039517155239</v>
      </c>
      <c r="U15" s="18">
        <v>1370.2847681481762</v>
      </c>
      <c r="V15" s="21"/>
      <c r="W15" s="21"/>
      <c r="X15" s="21"/>
      <c r="Y15" s="15">
        <f t="shared" si="1"/>
        <v>2446.9055584912812</v>
      </c>
      <c r="Z15" s="16">
        <f t="shared" si="2"/>
        <v>13725.299211279667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8"/>
      <c r="P16" s="14">
        <f t="shared" si="3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1"/>
        <v>527.76699999999994</v>
      </c>
      <c r="Z16" s="16">
        <f t="shared" si="2"/>
        <v>5542.1930000000002</v>
      </c>
    </row>
    <row r="17" spans="2:27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f t="shared" si="3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1"/>
        <v>1936</v>
      </c>
      <c r="Z17" s="16">
        <f t="shared" si="2"/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P18" si="7">SUM(E4:E17)</f>
        <v>171474.09931454848</v>
      </c>
      <c r="F18" s="36">
        <f t="shared" si="7"/>
        <v>10300</v>
      </c>
      <c r="G18" s="36">
        <f t="shared" si="7"/>
        <v>9964</v>
      </c>
      <c r="H18" s="36">
        <f t="shared" si="7"/>
        <v>10020</v>
      </c>
      <c r="I18" s="36">
        <f t="shared" si="7"/>
        <v>5150</v>
      </c>
      <c r="J18" s="36">
        <f t="shared" si="7"/>
        <v>12814.2</v>
      </c>
      <c r="K18" s="36">
        <f t="shared" si="7"/>
        <v>6579</v>
      </c>
      <c r="L18" s="36">
        <f t="shared" si="7"/>
        <v>1225</v>
      </c>
      <c r="M18" s="36">
        <f t="shared" si="7"/>
        <v>5674</v>
      </c>
      <c r="N18" s="36">
        <f t="shared" si="7"/>
        <v>8533.61</v>
      </c>
      <c r="O18" s="36">
        <f t="shared" si="7"/>
        <v>22441.380864290673</v>
      </c>
      <c r="P18" s="36">
        <f t="shared" si="7"/>
        <v>264175.29017883912</v>
      </c>
      <c r="Q18" s="36">
        <f>SUM(Q4:Q16)</f>
        <v>653.83909712021239</v>
      </c>
      <c r="R18" s="36">
        <f>SUM(R4:R16)</f>
        <v>2500</v>
      </c>
      <c r="S18" s="36">
        <f>SUM(S4:S16)</f>
        <v>6217.5630520183931</v>
      </c>
      <c r="T18" s="36">
        <f>SUM(T4:T16)</f>
        <v>10707.629752018393</v>
      </c>
      <c r="U18" s="36">
        <f>SUM(U4:U17)</f>
        <v>32337.819207591769</v>
      </c>
      <c r="V18" s="36">
        <f t="shared" ref="V18:Y18" si="8">SUM(V4:V16)</f>
        <v>11822.88</v>
      </c>
      <c r="W18" s="36">
        <f t="shared" si="8"/>
        <v>1933.28</v>
      </c>
      <c r="X18" s="36">
        <f t="shared" si="8"/>
        <v>1933.28</v>
      </c>
      <c r="Y18" s="36">
        <f t="shared" si="8"/>
        <v>66170.291108748774</v>
      </c>
      <c r="Z18" s="36">
        <f>SUM(Z4:Z17)</f>
        <v>196068.99907009036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7" x14ac:dyDescent="0.25">
      <c r="E20" s="38"/>
      <c r="V20" s="48"/>
      <c r="W20" s="48"/>
      <c r="X20" s="48"/>
      <c r="Y20" s="39"/>
      <c r="Z20" s="39"/>
    </row>
    <row r="21" spans="2:27" x14ac:dyDescent="0.25">
      <c r="V21" s="39"/>
      <c r="W21" s="39"/>
      <c r="X21" s="39"/>
      <c r="Y21" s="39"/>
      <c r="Z21" s="39"/>
    </row>
    <row r="22" spans="2:27" x14ac:dyDescent="0.25">
      <c r="V22" s="40"/>
      <c r="W22" s="40"/>
      <c r="X22" s="40"/>
      <c r="Y22" s="39"/>
      <c r="Z22" s="39"/>
    </row>
    <row r="23" spans="2:27" x14ac:dyDescent="0.25">
      <c r="V23" s="49"/>
      <c r="W23" s="49"/>
      <c r="X23" s="49"/>
      <c r="Y23" s="39"/>
      <c r="Z23" s="39"/>
    </row>
    <row r="24" spans="2:27" ht="12.75" customHeight="1" x14ac:dyDescent="0.25">
      <c r="V24" s="47"/>
      <c r="W24" s="47"/>
      <c r="X24" s="47"/>
      <c r="Y24" s="39"/>
      <c r="Z24" s="39"/>
    </row>
    <row r="25" spans="2:27" ht="15" customHeight="1" x14ac:dyDescent="0.25">
      <c r="B25" t="s">
        <v>79</v>
      </c>
      <c r="C25" t="s">
        <v>83</v>
      </c>
      <c r="V25" s="37"/>
      <c r="W25" s="37"/>
      <c r="X25" s="37"/>
      <c r="Y25" s="37"/>
      <c r="Z25" s="37"/>
    </row>
    <row r="26" spans="2:27" ht="15" customHeight="1" x14ac:dyDescent="0.25">
      <c r="B26" t="s">
        <v>80</v>
      </c>
      <c r="C26" t="s">
        <v>84</v>
      </c>
      <c r="V26" s="37"/>
      <c r="W26" s="37"/>
      <c r="X26" s="37"/>
      <c r="Y26" s="37"/>
      <c r="Z26" s="37"/>
    </row>
    <row r="27" spans="2:27" ht="15" customHeight="1" x14ac:dyDescent="0.25">
      <c r="B27" t="s">
        <v>81</v>
      </c>
      <c r="C27" t="s">
        <v>85</v>
      </c>
    </row>
    <row r="28" spans="2:27" x14ac:dyDescent="0.25">
      <c r="B28" t="s">
        <v>82</v>
      </c>
      <c r="C28" t="s">
        <v>86</v>
      </c>
    </row>
    <row r="29" spans="2:27" x14ac:dyDescent="0.25">
      <c r="B29" t="s">
        <v>35</v>
      </c>
      <c r="C29" t="s">
        <v>87</v>
      </c>
    </row>
    <row r="30" spans="2:27" x14ac:dyDescent="0.25">
      <c r="B30" s="42"/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9"/>
  <sheetViews>
    <sheetView topLeftCell="A13" workbookViewId="0">
      <selection activeCell="B25" sqref="B25:C29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5" width="9.570312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6" ht="18.75" x14ac:dyDescent="0.25">
      <c r="E1" s="1"/>
      <c r="F1" s="2" t="s">
        <v>51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65"/>
      <c r="C3" s="65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47</v>
      </c>
      <c r="O3" s="3" t="s">
        <v>49</v>
      </c>
      <c r="P3" s="3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3" t="s">
        <v>89</v>
      </c>
      <c r="X3" s="63" t="s">
        <v>90</v>
      </c>
      <c r="Y3" s="63" t="s">
        <v>91</v>
      </c>
      <c r="Z3" s="64" t="s">
        <v>92</v>
      </c>
    </row>
    <row r="4" spans="2:26" x14ac:dyDescent="0.25">
      <c r="B4" s="7" t="s">
        <v>79</v>
      </c>
      <c r="C4" s="8" t="s">
        <v>22</v>
      </c>
      <c r="D4" s="7" t="s">
        <v>79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9">
        <v>2147.2514866666661</v>
      </c>
      <c r="O4" s="19"/>
      <c r="P4" s="14">
        <v>21733.941486666663</v>
      </c>
      <c r="Q4" s="11"/>
      <c r="R4" s="11"/>
      <c r="S4" s="11"/>
      <c r="T4" s="11">
        <v>1350.0683000000001</v>
      </c>
      <c r="U4" s="11">
        <v>3652.6738628319999</v>
      </c>
      <c r="V4" s="15"/>
      <c r="W4" s="15"/>
      <c r="X4" s="15"/>
      <c r="Y4" s="15">
        <v>5002.7421628319998</v>
      </c>
      <c r="Z4" s="16">
        <v>16731.199323834662</v>
      </c>
    </row>
    <row r="5" spans="2:26" x14ac:dyDescent="0.25">
      <c r="B5" s="7" t="s">
        <v>79</v>
      </c>
      <c r="C5" s="8" t="s">
        <v>23</v>
      </c>
      <c r="D5" s="7" t="s">
        <v>79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>
        <v>8562.6507399999991</v>
      </c>
      <c r="O5" s="19"/>
      <c r="P5" s="14">
        <v>23780.160739999999</v>
      </c>
      <c r="Q5" s="18"/>
      <c r="R5" s="18"/>
      <c r="S5" s="18"/>
      <c r="T5" s="11">
        <v>1044.2257000000002</v>
      </c>
      <c r="U5" s="18">
        <v>3379.4936790239999</v>
      </c>
      <c r="V5" s="15">
        <v>1390.58</v>
      </c>
      <c r="W5" s="21"/>
      <c r="X5" s="21"/>
      <c r="Y5" s="15">
        <v>5814.2993790239998</v>
      </c>
      <c r="Z5" s="16">
        <v>17965.861360976</v>
      </c>
    </row>
    <row r="6" spans="2:26" x14ac:dyDescent="0.25">
      <c r="B6" s="7" t="s">
        <v>79</v>
      </c>
      <c r="C6" s="8" t="s">
        <v>24</v>
      </c>
      <c r="D6" s="7" t="s">
        <v>79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>
        <v>9945.0066666666662</v>
      </c>
      <c r="O6" s="19"/>
      <c r="P6" s="14">
        <v>25162.516666666666</v>
      </c>
      <c r="Q6" s="18"/>
      <c r="R6" s="18"/>
      <c r="S6" s="18"/>
      <c r="T6" s="11">
        <v>1044.2257000000002</v>
      </c>
      <c r="U6" s="18">
        <v>3542.058736</v>
      </c>
      <c r="V6" s="21"/>
      <c r="W6" s="21"/>
      <c r="X6" s="21"/>
      <c r="Y6" s="15">
        <v>4586.2844359999999</v>
      </c>
      <c r="Z6" s="16">
        <v>20576.232230666668</v>
      </c>
    </row>
    <row r="7" spans="2:26" ht="15" customHeight="1" x14ac:dyDescent="0.25">
      <c r="B7" s="7" t="s">
        <v>80</v>
      </c>
      <c r="C7" s="8" t="s">
        <v>25</v>
      </c>
      <c r="D7" s="7" t="s">
        <v>80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/>
      <c r="O7" s="19">
        <v>3004.42</v>
      </c>
      <c r="P7" s="14">
        <v>22476.519999999997</v>
      </c>
      <c r="Q7" s="18"/>
      <c r="R7" s="18"/>
      <c r="S7" s="18"/>
      <c r="T7" s="11">
        <v>1051.547</v>
      </c>
      <c r="U7" s="18">
        <v>3132.6453119999996</v>
      </c>
      <c r="V7" s="22"/>
      <c r="W7" s="21"/>
      <c r="X7" s="21"/>
      <c r="Y7" s="15">
        <v>4184.1923119999992</v>
      </c>
      <c r="Z7" s="16">
        <v>18292.327687999998</v>
      </c>
    </row>
    <row r="8" spans="2:26" ht="15" customHeight="1" x14ac:dyDescent="0.25">
      <c r="B8" s="7" t="s">
        <v>81</v>
      </c>
      <c r="C8" s="8" t="s">
        <v>26</v>
      </c>
      <c r="D8" s="7" t="s">
        <v>81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9"/>
      <c r="O8" s="19">
        <v>3149.6542200152935</v>
      </c>
      <c r="P8" s="14">
        <v>24901.925320091763</v>
      </c>
      <c r="Q8" s="18"/>
      <c r="R8" s="18"/>
      <c r="S8" s="18">
        <v>1102.3789770053529</v>
      </c>
      <c r="T8" s="11">
        <v>1102.3789770053529</v>
      </c>
      <c r="U8" s="18">
        <v>3475.8698990117837</v>
      </c>
      <c r="V8" s="22"/>
      <c r="W8" s="21"/>
      <c r="X8" s="21"/>
      <c r="Y8" s="15">
        <v>5680.6278530224899</v>
      </c>
      <c r="Z8" s="16">
        <v>19221.297467069271</v>
      </c>
    </row>
    <row r="9" spans="2:26" ht="15" customHeight="1" x14ac:dyDescent="0.25">
      <c r="B9" s="7" t="s">
        <v>81</v>
      </c>
      <c r="C9" s="8" t="s">
        <v>27</v>
      </c>
      <c r="D9" s="7" t="s">
        <v>81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/>
      <c r="O9" s="19">
        <v>2728.2865621567498</v>
      </c>
      <c r="P9" s="14">
        <v>22543.719372940501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v>2989.0006968059715</v>
      </c>
      <c r="V9" s="15">
        <v>4166.67</v>
      </c>
      <c r="W9" s="21">
        <v>966.64</v>
      </c>
      <c r="X9" s="21"/>
      <c r="Y9" s="15">
        <v>11168.525618423533</v>
      </c>
      <c r="Z9" s="16">
        <v>11375.193754516968</v>
      </c>
    </row>
    <row r="10" spans="2:26" x14ac:dyDescent="0.25">
      <c r="B10" s="7" t="s">
        <v>81</v>
      </c>
      <c r="C10" s="29" t="s">
        <v>28</v>
      </c>
      <c r="D10" s="7" t="s">
        <v>81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/>
      <c r="O10" s="19">
        <v>2548.9226549650498</v>
      </c>
      <c r="P10" s="14">
        <v>21521.535929790298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v>2742.7459464627882</v>
      </c>
      <c r="V10" s="24">
        <v>4260.91</v>
      </c>
      <c r="W10" s="20"/>
      <c r="X10" s="20"/>
      <c r="Y10" s="15">
        <v>8915.3479376865762</v>
      </c>
      <c r="Z10" s="16">
        <v>12606.187992103722</v>
      </c>
    </row>
    <row r="11" spans="2:26" x14ac:dyDescent="0.25">
      <c r="B11" s="7" t="s">
        <v>81</v>
      </c>
      <c r="C11" s="8" t="s">
        <v>29</v>
      </c>
      <c r="D11" s="7" t="s">
        <v>81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/>
      <c r="O11" s="19">
        <v>1766.251184686065</v>
      </c>
      <c r="P11" s="14">
        <v>18592.056151053566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v>2240.5450713405703</v>
      </c>
      <c r="V11" s="22"/>
      <c r="W11" s="21"/>
      <c r="X11" s="21"/>
      <c r="Y11" s="15">
        <v>4417.3658162956954</v>
      </c>
      <c r="Z11" s="16">
        <v>14174.69033475787</v>
      </c>
    </row>
    <row r="12" spans="2:26" x14ac:dyDescent="0.25">
      <c r="B12" s="7" t="s">
        <v>81</v>
      </c>
      <c r="C12" s="8" t="s">
        <v>30</v>
      </c>
      <c r="D12" s="7" t="s">
        <v>81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/>
      <c r="O12" s="19">
        <v>1962.5658262118995</v>
      </c>
      <c r="P12" s="14">
        <v>17344.394957271397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v>1961.4086366337397</v>
      </c>
      <c r="V12" s="22">
        <v>2004.72</v>
      </c>
      <c r="W12" s="21"/>
      <c r="X12" s="21"/>
      <c r="Y12" s="15">
        <v>5438.0530062926646</v>
      </c>
      <c r="Z12" s="16">
        <v>11906.341950978733</v>
      </c>
    </row>
    <row r="13" spans="2:26" x14ac:dyDescent="0.25">
      <c r="B13" s="7" t="s">
        <v>81</v>
      </c>
      <c r="C13" s="8" t="s">
        <v>31</v>
      </c>
      <c r="D13" s="7" t="s">
        <v>81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/>
      <c r="O13" s="19">
        <v>1962.5658262118995</v>
      </c>
      <c r="P13" s="14">
        <v>17344.394957271397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v>1961.4086366337397</v>
      </c>
      <c r="V13" s="22"/>
      <c r="W13" s="21"/>
      <c r="X13" s="21"/>
      <c r="Y13" s="15">
        <v>3933.3330062926643</v>
      </c>
      <c r="Z13" s="16">
        <v>13411.061950978732</v>
      </c>
    </row>
    <row r="14" spans="2:26" x14ac:dyDescent="0.25">
      <c r="B14" s="7" t="s">
        <v>81</v>
      </c>
      <c r="C14" s="8" t="s">
        <v>32</v>
      </c>
      <c r="D14" s="7" t="s">
        <v>81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/>
      <c r="O14" s="19">
        <v>1638.68007958515</v>
      </c>
      <c r="P14" s="14">
        <v>15304.080477510899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v>1570.5480614966341</v>
      </c>
      <c r="V14" s="22"/>
      <c r="W14" s="21">
        <v>966.64</v>
      </c>
      <c r="X14" s="21">
        <v>1933.28</v>
      </c>
      <c r="Y14" s="15">
        <v>6199.4781211854961</v>
      </c>
      <c r="Z14" s="16">
        <v>9104.6023563254021</v>
      </c>
    </row>
    <row r="15" spans="2:26" ht="22.5" x14ac:dyDescent="0.25">
      <c r="B15" s="7" t="s">
        <v>81</v>
      </c>
      <c r="C15" s="8" t="s">
        <v>33</v>
      </c>
      <c r="D15" s="7" t="s">
        <v>82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/>
      <c r="O15" s="19">
        <v>1538.0297004901495</v>
      </c>
      <c r="P15" s="14">
        <v>14672.178202940899</v>
      </c>
      <c r="Q15" s="18"/>
      <c r="R15" s="18"/>
      <c r="S15" s="18">
        <v>538.31039517155239</v>
      </c>
      <c r="T15" s="11">
        <v>538.31039517155239</v>
      </c>
      <c r="U15" s="18">
        <v>1449.3135961358284</v>
      </c>
      <c r="V15" s="22"/>
      <c r="W15" s="21"/>
      <c r="X15" s="21"/>
      <c r="Y15" s="15">
        <v>2525.9343864789334</v>
      </c>
      <c r="Z15" s="16">
        <v>12146.243816461965</v>
      </c>
    </row>
    <row r="16" spans="2:26" ht="22.5" x14ac:dyDescent="0.25">
      <c r="B16" s="7" t="s">
        <v>82</v>
      </c>
      <c r="C16" s="8" t="s">
        <v>34</v>
      </c>
      <c r="D16" s="7" t="s">
        <v>35</v>
      </c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9"/>
      <c r="P16" s="14"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v>527.76699999999994</v>
      </c>
      <c r="Z16" s="16">
        <v>5542.1930000000002</v>
      </c>
    </row>
    <row r="17" spans="2:27" x14ac:dyDescent="0.25">
      <c r="B17" s="7" t="s">
        <v>35</v>
      </c>
      <c r="C17" s="29" t="s">
        <v>36</v>
      </c>
      <c r="D17" s="7" t="s">
        <v>35</v>
      </c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27"/>
      <c r="P17" s="14"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v>1936</v>
      </c>
      <c r="Z17" s="16"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Z18" si="0">SUM(E4:E17)</f>
        <v>171474.09931454848</v>
      </c>
      <c r="F18" s="36">
        <f t="shared" si="0"/>
        <v>9964</v>
      </c>
      <c r="G18" s="36">
        <f t="shared" si="0"/>
        <v>10864</v>
      </c>
      <c r="H18" s="36">
        <f t="shared" si="0"/>
        <v>9964</v>
      </c>
      <c r="I18" s="36">
        <f t="shared" si="0"/>
        <v>9000</v>
      </c>
      <c r="J18" s="36">
        <f t="shared" si="0"/>
        <v>1385</v>
      </c>
      <c r="K18" s="36">
        <f t="shared" si="0"/>
        <v>2372</v>
      </c>
      <c r="L18" s="36">
        <f t="shared" si="0"/>
        <v>1225</v>
      </c>
      <c r="M18" s="36">
        <f t="shared" si="0"/>
        <v>6683</v>
      </c>
      <c r="N18" s="36">
        <f t="shared" si="0"/>
        <v>20654.908893333333</v>
      </c>
      <c r="O18" s="36">
        <f t="shared" si="0"/>
        <v>20299.376054322252</v>
      </c>
      <c r="P18" s="36">
        <f t="shared" si="0"/>
        <v>263885.38426220405</v>
      </c>
      <c r="Q18" s="36">
        <f t="shared" si="0"/>
        <v>653.83909712021239</v>
      </c>
      <c r="R18" s="36">
        <f t="shared" si="0"/>
        <v>2500</v>
      </c>
      <c r="S18" s="36">
        <f t="shared" si="0"/>
        <v>6217.5630520183931</v>
      </c>
      <c r="T18" s="36">
        <f t="shared" si="0"/>
        <v>10707.629752018393</v>
      </c>
      <c r="U18" s="36">
        <f t="shared" si="0"/>
        <v>34561.479134377056</v>
      </c>
      <c r="V18" s="36">
        <f t="shared" si="0"/>
        <v>11822.88</v>
      </c>
      <c r="W18" s="36">
        <f t="shared" si="0"/>
        <v>1933.28</v>
      </c>
      <c r="X18" s="36">
        <f t="shared" si="0"/>
        <v>1933.28</v>
      </c>
      <c r="Y18" s="36">
        <f t="shared" si="0"/>
        <v>70329.951035534046</v>
      </c>
      <c r="Z18" s="36">
        <f t="shared" si="0"/>
        <v>193555.43322666996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7" ht="15" hidden="1" customHeight="1" x14ac:dyDescent="0.25"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2:27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2:27" ht="15" hidden="1" customHeight="1" x14ac:dyDescent="0.25">
      <c r="B22" s="42"/>
      <c r="E22" s="38"/>
    </row>
    <row r="23" spans="2:27" x14ac:dyDescent="0.25">
      <c r="B23" s="42"/>
      <c r="E23" s="38"/>
    </row>
    <row r="24" spans="2:27" x14ac:dyDescent="0.25">
      <c r="B24" s="42"/>
      <c r="E24" s="38"/>
    </row>
    <row r="25" spans="2:27" x14ac:dyDescent="0.25">
      <c r="B25" t="s">
        <v>79</v>
      </c>
      <c r="C25" t="s">
        <v>83</v>
      </c>
      <c r="E25" s="38"/>
    </row>
    <row r="26" spans="2:27" x14ac:dyDescent="0.25">
      <c r="B26" t="s">
        <v>80</v>
      </c>
      <c r="C26" t="s">
        <v>84</v>
      </c>
      <c r="E26" s="38"/>
    </row>
    <row r="27" spans="2:27" x14ac:dyDescent="0.25">
      <c r="B27" t="s">
        <v>81</v>
      </c>
      <c r="C27" t="s">
        <v>85</v>
      </c>
    </row>
    <row r="28" spans="2:27" x14ac:dyDescent="0.25">
      <c r="B28" t="s">
        <v>82</v>
      </c>
      <c r="C28" t="s">
        <v>86</v>
      </c>
    </row>
    <row r="29" spans="2:27" x14ac:dyDescent="0.25">
      <c r="B29" t="s">
        <v>35</v>
      </c>
      <c r="C29" t="s">
        <v>87</v>
      </c>
    </row>
  </sheetData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5"/>
  <sheetViews>
    <sheetView topLeftCell="A13" workbookViewId="0">
      <selection activeCell="I8" sqref="I8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9.28515625" bestFit="1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57031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8" ht="18.75" x14ac:dyDescent="0.25">
      <c r="E1" s="1"/>
      <c r="F1" s="2" t="s">
        <v>54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8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8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52</v>
      </c>
      <c r="P3" s="3" t="s">
        <v>0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7" t="s">
        <v>1</v>
      </c>
      <c r="X3" s="68" t="s">
        <v>53</v>
      </c>
      <c r="Y3" s="67" t="s">
        <v>2</v>
      </c>
      <c r="Z3" s="69" t="s">
        <v>3</v>
      </c>
    </row>
    <row r="4" spans="2:28" x14ac:dyDescent="0.25">
      <c r="B4" s="7" t="s">
        <v>79</v>
      </c>
      <c r="C4" s="8" t="s">
        <v>22</v>
      </c>
      <c r="D4" s="9">
        <v>17</v>
      </c>
      <c r="E4" s="10">
        <v>14143.57</v>
      </c>
      <c r="F4" s="12">
        <f>(200/30)*11</f>
        <v>73.333333333333343</v>
      </c>
      <c r="G4" s="11"/>
      <c r="H4" s="12"/>
      <c r="I4" s="11"/>
      <c r="J4" s="11"/>
      <c r="K4" s="11"/>
      <c r="L4" s="11"/>
      <c r="M4" s="11"/>
      <c r="N4" s="50"/>
      <c r="O4" s="51"/>
      <c r="P4" s="14">
        <f>SUM(E4:O4)</f>
        <v>14216.903333333334</v>
      </c>
      <c r="Q4" s="11"/>
      <c r="R4" s="11"/>
      <c r="S4" s="11"/>
      <c r="T4" s="11">
        <f t="shared" ref="T4:T15" si="0">(E4*0.07)</f>
        <v>990.04990000000009</v>
      </c>
      <c r="U4" s="11">
        <v>1412.45</v>
      </c>
      <c r="V4" s="15"/>
      <c r="W4" s="15"/>
      <c r="X4" s="15"/>
      <c r="Y4" s="15">
        <f t="shared" ref="Y4:Y17" si="1">SUM(Q4:X4)</f>
        <v>2402.4999000000003</v>
      </c>
      <c r="Z4" s="16">
        <f t="shared" ref="Z4:Z17" si="2">+P4-Y4</f>
        <v>11814.403433333333</v>
      </c>
      <c r="AB4" s="17"/>
    </row>
    <row r="5" spans="2:28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52"/>
      <c r="O5" s="51"/>
      <c r="P5" s="14">
        <f t="shared" ref="P5:P17" si="3">SUM(E5:O5)</f>
        <v>15117.51</v>
      </c>
      <c r="Q5" s="18"/>
      <c r="R5" s="18"/>
      <c r="S5" s="18"/>
      <c r="T5" s="11">
        <f t="shared" si="0"/>
        <v>1044.2257000000002</v>
      </c>
      <c r="U5" s="18">
        <v>2373.7416400000002</v>
      </c>
      <c r="V5" s="15">
        <v>1390.58</v>
      </c>
      <c r="W5" s="21"/>
      <c r="X5" s="21"/>
      <c r="Y5" s="15">
        <f t="shared" si="1"/>
        <v>4808.5473400000001</v>
      </c>
      <c r="Z5" s="16">
        <f t="shared" si="2"/>
        <v>10308.962660000001</v>
      </c>
    </row>
    <row r="6" spans="2:28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52"/>
      <c r="O6" s="51"/>
      <c r="P6" s="14">
        <f t="shared" si="3"/>
        <v>15117.51</v>
      </c>
      <c r="Q6" s="18"/>
      <c r="R6" s="18"/>
      <c r="S6" s="18"/>
      <c r="T6" s="11">
        <f t="shared" si="0"/>
        <v>1044.2257000000002</v>
      </c>
      <c r="U6" s="18">
        <v>2373.7416400000002</v>
      </c>
      <c r="V6" s="21"/>
      <c r="W6" s="21"/>
      <c r="X6" s="21"/>
      <c r="Y6" s="15">
        <f t="shared" si="1"/>
        <v>3417.9673400000001</v>
      </c>
      <c r="Z6" s="16">
        <f t="shared" si="2"/>
        <v>11699.542659999999</v>
      </c>
    </row>
    <row r="7" spans="2:28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52"/>
      <c r="O7" s="51">
        <v>10014.733333333334</v>
      </c>
      <c r="P7" s="14">
        <f t="shared" si="3"/>
        <v>34811.633333333331</v>
      </c>
      <c r="Q7" s="18"/>
      <c r="R7" s="18"/>
      <c r="S7" s="18"/>
      <c r="T7" s="11">
        <f t="shared" si="0"/>
        <v>1051.547</v>
      </c>
      <c r="U7" s="18">
        <v>4607.1211680000006</v>
      </c>
      <c r="V7" s="22"/>
      <c r="W7" s="21"/>
      <c r="X7" s="21"/>
      <c r="Y7" s="15">
        <f t="shared" si="1"/>
        <v>5658.6681680000002</v>
      </c>
      <c r="Z7" s="16">
        <f t="shared" si="2"/>
        <v>29152.965165333331</v>
      </c>
    </row>
    <row r="8" spans="2:28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52">
        <v>2099.7694800101958</v>
      </c>
      <c r="O8" s="51">
        <v>10498.84740005098</v>
      </c>
      <c r="P8" s="14">
        <f t="shared" si="3"/>
        <v>36536.687980137642</v>
      </c>
      <c r="Q8" s="18"/>
      <c r="R8" s="18"/>
      <c r="S8" s="18">
        <f t="shared" ref="S8:S15" si="4">(E8*0.07)</f>
        <v>1102.3789770053529</v>
      </c>
      <c r="T8" s="11">
        <f t="shared" si="0"/>
        <v>1102.3789770053529</v>
      </c>
      <c r="U8" s="18">
        <v>4474.0363924712829</v>
      </c>
      <c r="V8" s="22"/>
      <c r="W8" s="21"/>
      <c r="X8" s="21"/>
      <c r="Y8" s="15">
        <f t="shared" si="1"/>
        <v>6678.7943464819891</v>
      </c>
      <c r="Z8" s="16">
        <f t="shared" si="2"/>
        <v>29857.893633655651</v>
      </c>
    </row>
    <row r="9" spans="2:28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f>662+100</f>
        <v>762</v>
      </c>
      <c r="L9" s="12">
        <v>325</v>
      </c>
      <c r="M9" s="12">
        <v>838</v>
      </c>
      <c r="N9" s="52">
        <v>1818.8577081044998</v>
      </c>
      <c r="O9" s="51">
        <v>9094.2885405224988</v>
      </c>
      <c r="P9" s="14">
        <f t="shared" si="3"/>
        <v>32529.77905941075</v>
      </c>
      <c r="Q9" s="18">
        <f t="shared" ref="Q9:Q14" si="5">(E9*0.01)</f>
        <v>136.41432810783749</v>
      </c>
      <c r="R9" s="18">
        <f>1000</f>
        <v>1000</v>
      </c>
      <c r="S9" s="18">
        <f t="shared" si="4"/>
        <v>954.90029675486244</v>
      </c>
      <c r="T9" s="11">
        <f t="shared" si="0"/>
        <v>954.90029675486244</v>
      </c>
      <c r="U9" s="18">
        <v>3784.0286078891995</v>
      </c>
      <c r="V9" s="15">
        <v>4166.67</v>
      </c>
      <c r="W9" s="21">
        <f>966.64</f>
        <v>966.64</v>
      </c>
      <c r="X9" s="21"/>
      <c r="Y9" s="15">
        <f t="shared" si="1"/>
        <v>11963.55352950676</v>
      </c>
      <c r="Z9" s="16">
        <f t="shared" si="2"/>
        <v>20566.22552990399</v>
      </c>
    </row>
    <row r="10" spans="2:28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f>651+100</f>
        <v>751</v>
      </c>
      <c r="L10" s="18">
        <v>150</v>
      </c>
      <c r="M10" s="18">
        <v>793</v>
      </c>
      <c r="N10" s="52">
        <v>1699.2817699766999</v>
      </c>
      <c r="O10" s="51">
        <v>8496.408849883499</v>
      </c>
      <c r="P10" s="14">
        <f t="shared" si="3"/>
        <v>29572.503894685447</v>
      </c>
      <c r="Q10" s="18">
        <f t="shared" si="5"/>
        <v>127.4461327482525</v>
      </c>
      <c r="R10" s="18"/>
      <c r="S10" s="18">
        <f t="shared" si="4"/>
        <v>892.12292923776749</v>
      </c>
      <c r="T10" s="11">
        <f t="shared" si="0"/>
        <v>892.12292923776749</v>
      </c>
      <c r="U10" s="18">
        <v>3304.5209197399208</v>
      </c>
      <c r="V10" s="24">
        <v>4260.91</v>
      </c>
      <c r="W10" s="20"/>
      <c r="X10" s="20"/>
      <c r="Y10" s="15">
        <f t="shared" si="1"/>
        <v>9477.1229109637079</v>
      </c>
      <c r="Z10" s="16">
        <f t="shared" si="2"/>
        <v>20095.380983721741</v>
      </c>
    </row>
    <row r="11" spans="2:28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f>632+100</f>
        <v>732</v>
      </c>
      <c r="L11" s="12">
        <v>150</v>
      </c>
      <c r="M11" s="18">
        <v>713</v>
      </c>
      <c r="N11" s="52"/>
      <c r="O11" s="51">
        <v>5902.40902224204</v>
      </c>
      <c r="P11" s="14">
        <f t="shared" si="3"/>
        <v>23291.013988609542</v>
      </c>
      <c r="Q11" s="18">
        <f t="shared" si="5"/>
        <v>111.78804966367501</v>
      </c>
      <c r="R11" s="18">
        <f>500</f>
        <v>500</v>
      </c>
      <c r="S11" s="18">
        <f t="shared" si="4"/>
        <v>782.51634764572509</v>
      </c>
      <c r="T11" s="11">
        <f t="shared" si="0"/>
        <v>782.51634764572509</v>
      </c>
      <c r="U11" s="18">
        <v>2785.1419982424004</v>
      </c>
      <c r="V11" s="22"/>
      <c r="W11" s="21"/>
      <c r="X11" s="21"/>
      <c r="Y11" s="15">
        <f t="shared" si="1"/>
        <v>4961.9627431975259</v>
      </c>
      <c r="Z11" s="16">
        <f t="shared" si="2"/>
        <v>18329.051245412018</v>
      </c>
    </row>
    <row r="12" spans="2:28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f>615+100</f>
        <v>715</v>
      </c>
      <c r="L12" s="12">
        <v>150</v>
      </c>
      <c r="M12" s="18">
        <v>644</v>
      </c>
      <c r="N12" s="52">
        <v>1308.3772174745998</v>
      </c>
      <c r="O12" s="51">
        <v>6541.8860873729991</v>
      </c>
      <c r="P12" s="14">
        <f t="shared" si="3"/>
        <v>23390.692435907098</v>
      </c>
      <c r="Q12" s="18">
        <f t="shared" si="5"/>
        <v>98.128291310594975</v>
      </c>
      <c r="R12" s="18"/>
      <c r="S12" s="18">
        <f t="shared" si="4"/>
        <v>686.89803917416486</v>
      </c>
      <c r="T12" s="11">
        <f t="shared" si="0"/>
        <v>686.89803917416486</v>
      </c>
      <c r="U12" s="18">
        <v>2307.5656766072798</v>
      </c>
      <c r="V12" s="22">
        <v>2004.72</v>
      </c>
      <c r="W12" s="21"/>
      <c r="X12" s="21"/>
      <c r="Y12" s="15">
        <f t="shared" si="1"/>
        <v>5784.2100462662047</v>
      </c>
      <c r="Z12" s="16">
        <f t="shared" si="2"/>
        <v>17606.482389640893</v>
      </c>
    </row>
    <row r="13" spans="2:28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f>615+100</f>
        <v>715</v>
      </c>
      <c r="L13" s="12">
        <v>150</v>
      </c>
      <c r="M13" s="18">
        <v>644</v>
      </c>
      <c r="N13" s="52">
        <v>1308.3772174745998</v>
      </c>
      <c r="O13" s="51">
        <v>6541.8860873729991</v>
      </c>
      <c r="P13" s="14">
        <f t="shared" si="3"/>
        <v>23390.692435907098</v>
      </c>
      <c r="Q13" s="18">
        <f t="shared" si="5"/>
        <v>98.128291310594975</v>
      </c>
      <c r="R13" s="18">
        <f>500</f>
        <v>500</v>
      </c>
      <c r="S13" s="18">
        <f t="shared" si="4"/>
        <v>686.89803917416486</v>
      </c>
      <c r="T13" s="11">
        <f t="shared" si="0"/>
        <v>686.89803917416486</v>
      </c>
      <c r="U13" s="18">
        <v>2307.5656766072798</v>
      </c>
      <c r="V13" s="22"/>
      <c r="W13" s="21"/>
      <c r="X13" s="21"/>
      <c r="Y13" s="15">
        <f t="shared" si="1"/>
        <v>4279.4900462662044</v>
      </c>
      <c r="Z13" s="16">
        <f t="shared" si="2"/>
        <v>19111.202389640894</v>
      </c>
    </row>
    <row r="14" spans="2:28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f>595+100</f>
        <v>695</v>
      </c>
      <c r="L14" s="12">
        <v>150</v>
      </c>
      <c r="M14" s="18">
        <v>561</v>
      </c>
      <c r="N14" s="52">
        <v>1092.4533863900999</v>
      </c>
      <c r="O14" s="51">
        <v>5462.2669319504994</v>
      </c>
      <c r="P14" s="14">
        <f t="shared" si="3"/>
        <v>20231.320716266349</v>
      </c>
      <c r="Q14" s="18">
        <f t="shared" si="5"/>
        <v>81.934003979257483</v>
      </c>
      <c r="R14" s="18">
        <f>500</f>
        <v>500</v>
      </c>
      <c r="S14" s="18">
        <f t="shared" si="4"/>
        <v>573.53802785480241</v>
      </c>
      <c r="T14" s="11">
        <f t="shared" si="0"/>
        <v>573.53802785480241</v>
      </c>
      <c r="U14" s="18">
        <v>1807.1503693826799</v>
      </c>
      <c r="V14" s="22"/>
      <c r="W14" s="21">
        <f>966.64</f>
        <v>966.64</v>
      </c>
      <c r="X14" s="21">
        <f>1933.28</f>
        <v>1933.28</v>
      </c>
      <c r="Y14" s="15">
        <f t="shared" si="1"/>
        <v>6436.0804290715423</v>
      </c>
      <c r="Z14" s="16">
        <f t="shared" si="2"/>
        <v>13795.240287194807</v>
      </c>
    </row>
    <row r="15" spans="2:28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f>589+100</f>
        <v>689</v>
      </c>
      <c r="L15" s="12">
        <v>150</v>
      </c>
      <c r="M15" s="18">
        <v>536</v>
      </c>
      <c r="N15" s="52">
        <v>1025.3531336600997</v>
      </c>
      <c r="O15" s="51">
        <v>5126.7656683004989</v>
      </c>
      <c r="P15" s="14">
        <f t="shared" si="3"/>
        <v>19248.267304411347</v>
      </c>
      <c r="Q15" s="18"/>
      <c r="R15" s="18"/>
      <c r="S15" s="18">
        <f t="shared" si="4"/>
        <v>538.31039517155239</v>
      </c>
      <c r="T15" s="11">
        <f t="shared" si="0"/>
        <v>538.31039517155239</v>
      </c>
      <c r="U15" s="18">
        <v>1619.4683018186797</v>
      </c>
      <c r="V15" s="22"/>
      <c r="W15" s="21"/>
      <c r="X15" s="21"/>
      <c r="Y15" s="15">
        <f t="shared" si="1"/>
        <v>2696.0890921617847</v>
      </c>
      <c r="Z15" s="16">
        <f t="shared" si="2"/>
        <v>16552.178212249564</v>
      </c>
    </row>
    <row r="16" spans="2:28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8"/>
      <c r="P16" s="14">
        <f t="shared" si="3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1"/>
        <v>527.76699999999994</v>
      </c>
      <c r="Z16" s="16">
        <f t="shared" si="2"/>
        <v>5542.1930000000002</v>
      </c>
    </row>
    <row r="17" spans="2:27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f t="shared" si="3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1"/>
        <v>1936</v>
      </c>
      <c r="Z17" s="16">
        <f t="shared" si="2"/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Y18" si="6">SUM(E4:E17)</f>
        <v>166330.97931454849</v>
      </c>
      <c r="F18" s="36">
        <f t="shared" si="6"/>
        <v>10173.333333333334</v>
      </c>
      <c r="G18" s="36">
        <f t="shared" si="6"/>
        <v>9964</v>
      </c>
      <c r="H18" s="36">
        <f t="shared" si="6"/>
        <v>10020</v>
      </c>
      <c r="I18" s="36">
        <f t="shared" si="6"/>
        <v>5150</v>
      </c>
      <c r="J18" s="36">
        <f t="shared" si="6"/>
        <v>12814.2</v>
      </c>
      <c r="K18" s="36">
        <f t="shared" si="6"/>
        <v>6579</v>
      </c>
      <c r="L18" s="36">
        <f t="shared" si="6"/>
        <v>1225</v>
      </c>
      <c r="M18" s="36">
        <f t="shared" si="6"/>
        <v>5674</v>
      </c>
      <c r="N18" s="36">
        <f t="shared" si="6"/>
        <v>10352.469913090794</v>
      </c>
      <c r="O18" s="36">
        <f t="shared" si="6"/>
        <v>67679.491921029359</v>
      </c>
      <c r="P18" s="36">
        <f t="shared" si="6"/>
        <v>305962.47448200197</v>
      </c>
      <c r="Q18" s="36">
        <f t="shared" si="6"/>
        <v>653.83909712021239</v>
      </c>
      <c r="R18" s="36">
        <f t="shared" si="6"/>
        <v>2500</v>
      </c>
      <c r="S18" s="36">
        <f t="shared" si="6"/>
        <v>6217.5630520183931</v>
      </c>
      <c r="T18" s="36">
        <f t="shared" si="6"/>
        <v>10347.611352018392</v>
      </c>
      <c r="U18" s="36">
        <f t="shared" si="6"/>
        <v>35620.299390758715</v>
      </c>
      <c r="V18" s="36">
        <f t="shared" si="6"/>
        <v>11822.88</v>
      </c>
      <c r="W18" s="36">
        <f t="shared" si="6"/>
        <v>1933.28</v>
      </c>
      <c r="X18" s="36">
        <f t="shared" si="6"/>
        <v>1933.28</v>
      </c>
      <c r="Y18" s="36">
        <f t="shared" si="6"/>
        <v>71028.752891915719</v>
      </c>
      <c r="Z18" s="36">
        <f>SUM(Z4:Z17)</f>
        <v>234933.72159008626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1" spans="2:27" x14ac:dyDescent="0.25">
      <c r="B21" t="s">
        <v>79</v>
      </c>
      <c r="C21" t="s">
        <v>83</v>
      </c>
    </row>
    <row r="22" spans="2:27" x14ac:dyDescent="0.25">
      <c r="B22" t="s">
        <v>80</v>
      </c>
      <c r="C22" t="s">
        <v>84</v>
      </c>
    </row>
    <row r="23" spans="2:27" x14ac:dyDescent="0.25">
      <c r="B23" t="s">
        <v>81</v>
      </c>
      <c r="C23" t="s">
        <v>85</v>
      </c>
    </row>
    <row r="24" spans="2:27" x14ac:dyDescent="0.25">
      <c r="B24" t="s">
        <v>82</v>
      </c>
      <c r="C24" t="s">
        <v>86</v>
      </c>
    </row>
    <row r="25" spans="2:27" x14ac:dyDescent="0.25">
      <c r="B25" t="s">
        <v>35</v>
      </c>
      <c r="C25" t="s">
        <v>87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5"/>
  <sheetViews>
    <sheetView topLeftCell="A16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11.57031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8.5703125" customWidth="1"/>
    <col min="21" max="22" width="10.140625" customWidth="1"/>
    <col min="23" max="23" width="9.5703125" customWidth="1"/>
    <col min="24" max="24" width="12.5703125" bestFit="1" customWidth="1"/>
    <col min="25" max="25" width="14.140625" bestFit="1" customWidth="1"/>
  </cols>
  <sheetData>
    <row r="1" spans="2:24" ht="18.75" x14ac:dyDescent="0.25">
      <c r="E1" s="1"/>
      <c r="F1" s="2" t="s">
        <v>56</v>
      </c>
      <c r="G1" s="2"/>
      <c r="H1" s="2"/>
      <c r="I1" s="2"/>
      <c r="J1" s="2"/>
      <c r="K1" s="2"/>
      <c r="L1" s="2"/>
      <c r="M1" s="2"/>
      <c r="N1" s="2"/>
      <c r="O1" s="2"/>
    </row>
    <row r="2" spans="2:24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4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4" t="s">
        <v>41</v>
      </c>
      <c r="H3" s="4" t="s">
        <v>42</v>
      </c>
      <c r="I3" s="4" t="s">
        <v>43</v>
      </c>
      <c r="J3" s="4" t="s">
        <v>44</v>
      </c>
      <c r="K3" s="4" t="s">
        <v>45</v>
      </c>
      <c r="L3" s="4" t="s">
        <v>12</v>
      </c>
      <c r="M3" s="4" t="s">
        <v>46</v>
      </c>
      <c r="N3" s="70" t="s">
        <v>0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6" t="s">
        <v>21</v>
      </c>
      <c r="U3" s="67" t="s">
        <v>1</v>
      </c>
      <c r="V3" s="68" t="s">
        <v>55</v>
      </c>
      <c r="W3" s="67" t="s">
        <v>2</v>
      </c>
      <c r="X3" s="69" t="s">
        <v>3</v>
      </c>
    </row>
    <row r="4" spans="2:24" x14ac:dyDescent="0.25">
      <c r="B4" s="7" t="s">
        <v>79</v>
      </c>
      <c r="C4" s="8" t="s">
        <v>22</v>
      </c>
      <c r="D4" s="9">
        <v>17</v>
      </c>
      <c r="E4" s="10">
        <v>5143.1173333333327</v>
      </c>
      <c r="F4" s="12"/>
      <c r="G4" s="11">
        <v>40</v>
      </c>
      <c r="H4" s="12"/>
      <c r="I4" s="11"/>
      <c r="J4" s="11"/>
      <c r="K4" s="11"/>
      <c r="L4" s="11"/>
      <c r="M4" s="11"/>
      <c r="N4" s="14">
        <v>5183.1173333333327</v>
      </c>
      <c r="O4" s="11"/>
      <c r="P4" s="11"/>
      <c r="Q4" s="11"/>
      <c r="R4" s="11">
        <v>360.01821333333334</v>
      </c>
      <c r="S4" s="11">
        <v>298.29230933333326</v>
      </c>
      <c r="T4" s="15"/>
      <c r="U4" s="15"/>
      <c r="V4" s="15"/>
      <c r="W4" s="15">
        <f t="shared" ref="W4:W17" si="0">SUM(O4:V4)</f>
        <v>658.31052266666666</v>
      </c>
      <c r="X4" s="16">
        <f t="shared" ref="X4:X17" si="1">+N4-W4</f>
        <v>4524.806810666666</v>
      </c>
    </row>
    <row r="5" spans="2:24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v>15217.51</v>
      </c>
      <c r="O5" s="18"/>
      <c r="P5" s="18"/>
      <c r="Q5" s="18"/>
      <c r="R5" s="11">
        <v>1044.2257000000002</v>
      </c>
      <c r="S5" s="18">
        <v>2384.42164</v>
      </c>
      <c r="T5" s="15">
        <v>1390.58</v>
      </c>
      <c r="U5" s="21"/>
      <c r="V5" s="21"/>
      <c r="W5" s="15">
        <f t="shared" si="0"/>
        <v>4819.2273400000004</v>
      </c>
      <c r="X5" s="16">
        <f t="shared" si="1"/>
        <v>10398.282660000001</v>
      </c>
    </row>
    <row r="6" spans="2:24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v>15217.51</v>
      </c>
      <c r="O6" s="18"/>
      <c r="P6" s="18"/>
      <c r="Q6" s="18"/>
      <c r="R6" s="11">
        <v>1044.2257000000002</v>
      </c>
      <c r="S6" s="18">
        <v>2384.42164</v>
      </c>
      <c r="T6" s="21"/>
      <c r="U6" s="21"/>
      <c r="V6" s="21"/>
      <c r="W6" s="15">
        <f t="shared" si="0"/>
        <v>3428.6473400000004</v>
      </c>
      <c r="X6" s="16">
        <f t="shared" si="1"/>
        <v>11788.862659999999</v>
      </c>
    </row>
    <row r="7" spans="2:24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v>19472.099999999999</v>
      </c>
      <c r="O7" s="18"/>
      <c r="P7" s="18"/>
      <c r="Q7" s="18"/>
      <c r="R7" s="11">
        <v>1051.547</v>
      </c>
      <c r="S7" s="18">
        <v>2779.3255199999994</v>
      </c>
      <c r="T7" s="22"/>
      <c r="U7" s="21"/>
      <c r="V7" s="21"/>
      <c r="W7" s="15">
        <f t="shared" si="0"/>
        <v>3830.8725199999994</v>
      </c>
      <c r="X7" s="16">
        <f t="shared" si="1"/>
        <v>15641.22748</v>
      </c>
    </row>
    <row r="8" spans="2:24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4">
        <v>21752.271100076468</v>
      </c>
      <c r="O8" s="18"/>
      <c r="P8" s="18"/>
      <c r="Q8" s="18">
        <v>1102.3789770053529</v>
      </c>
      <c r="R8" s="11">
        <v>1102.3789770053529</v>
      </c>
      <c r="S8" s="18">
        <v>3105.4705627379853</v>
      </c>
      <c r="T8" s="22"/>
      <c r="U8" s="21"/>
      <c r="V8" s="21"/>
      <c r="W8" s="15">
        <f t="shared" si="0"/>
        <v>5310.2285167486916</v>
      </c>
      <c r="X8" s="16">
        <f t="shared" si="1"/>
        <v>16442.042583327777</v>
      </c>
    </row>
    <row r="9" spans="2:24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v>19815.43281078375</v>
      </c>
      <c r="O9" s="18">
        <v>136.41432810783749</v>
      </c>
      <c r="P9" s="18">
        <v>1000</v>
      </c>
      <c r="Q9" s="18">
        <v>954.90029675486244</v>
      </c>
      <c r="R9" s="11">
        <v>954.90029675486244</v>
      </c>
      <c r="S9" s="18">
        <v>2668.1541970963376</v>
      </c>
      <c r="T9" s="15">
        <v>4166.67</v>
      </c>
      <c r="U9" s="21">
        <f>966.64</f>
        <v>966.64</v>
      </c>
      <c r="V9" s="21"/>
      <c r="W9" s="15">
        <f t="shared" si="0"/>
        <v>10847.679118713899</v>
      </c>
      <c r="X9" s="16">
        <f t="shared" si="1"/>
        <v>8967.7536920698512</v>
      </c>
    </row>
    <row r="10" spans="2:24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v>18972.613274825249</v>
      </c>
      <c r="O10" s="18">
        <v>127.4461327482525</v>
      </c>
      <c r="P10" s="18"/>
      <c r="Q10" s="18">
        <v>892.12292923776749</v>
      </c>
      <c r="R10" s="11">
        <v>892.12292923776749</v>
      </c>
      <c r="S10" s="18">
        <v>2448.4168995026735</v>
      </c>
      <c r="T10" s="24">
        <v>4260.91</v>
      </c>
      <c r="U10" s="20"/>
      <c r="V10" s="20"/>
      <c r="W10" s="15">
        <f t="shared" si="0"/>
        <v>8621.0188907264601</v>
      </c>
      <c r="X10" s="16">
        <f t="shared" si="1"/>
        <v>10351.594384098789</v>
      </c>
    </row>
    <row r="11" spans="2:24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v>16825.804966367501</v>
      </c>
      <c r="O11" s="18">
        <v>111.78804966367501</v>
      </c>
      <c r="P11" s="18">
        <v>500</v>
      </c>
      <c r="Q11" s="18">
        <v>782.51634764572509</v>
      </c>
      <c r="R11" s="11">
        <v>782.51634764572509</v>
      </c>
      <c r="S11" s="18">
        <v>2051.9094448160986</v>
      </c>
      <c r="T11" s="22"/>
      <c r="U11" s="21"/>
      <c r="V11" s="21"/>
      <c r="W11" s="15">
        <f t="shared" si="0"/>
        <v>4228.7301897712241</v>
      </c>
      <c r="X11" s="16">
        <f t="shared" si="1"/>
        <v>12597.074776596277</v>
      </c>
    </row>
    <row r="12" spans="2:24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v>15381.829131059498</v>
      </c>
      <c r="O12" s="18">
        <v>98.128291310594975</v>
      </c>
      <c r="P12" s="18"/>
      <c r="Q12" s="18">
        <v>686.89803917416486</v>
      </c>
      <c r="R12" s="11">
        <v>686.89803917416486</v>
      </c>
      <c r="S12" s="18">
        <v>1751.8066063943088</v>
      </c>
      <c r="T12" s="22">
        <v>2004.72</v>
      </c>
      <c r="U12" s="21"/>
      <c r="V12" s="21"/>
      <c r="W12" s="15">
        <f t="shared" si="0"/>
        <v>5228.4509760532337</v>
      </c>
      <c r="X12" s="16">
        <f t="shared" si="1"/>
        <v>10153.378155006263</v>
      </c>
    </row>
    <row r="13" spans="2:24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v>15381.829131059498</v>
      </c>
      <c r="O13" s="18">
        <v>98.128291310594975</v>
      </c>
      <c r="P13" s="18">
        <v>500</v>
      </c>
      <c r="Q13" s="18">
        <v>686.89803917416486</v>
      </c>
      <c r="R13" s="11">
        <v>686.89803917416486</v>
      </c>
      <c r="S13" s="18">
        <v>1751.8066063943088</v>
      </c>
      <c r="T13" s="22"/>
      <c r="U13" s="21"/>
      <c r="V13" s="21"/>
      <c r="W13" s="15">
        <f t="shared" si="0"/>
        <v>3723.7309760532335</v>
      </c>
      <c r="X13" s="16">
        <f t="shared" si="1"/>
        <v>11658.098155006264</v>
      </c>
    </row>
    <row r="14" spans="2:24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v>13665.400397925749</v>
      </c>
      <c r="O14" s="18">
        <v>81.934003979257483</v>
      </c>
      <c r="P14" s="18">
        <v>500</v>
      </c>
      <c r="Q14" s="18">
        <v>573.53802785480241</v>
      </c>
      <c r="R14" s="11">
        <v>573.53802785480241</v>
      </c>
      <c r="S14" s="18">
        <v>1395.5370289969401</v>
      </c>
      <c r="T14" s="22"/>
      <c r="U14" s="21">
        <f>966.64</f>
        <v>966.64</v>
      </c>
      <c r="V14" s="21">
        <f>1933.28</f>
        <v>1933.28</v>
      </c>
      <c r="W14" s="15">
        <f t="shared" si="0"/>
        <v>6024.4670886858021</v>
      </c>
      <c r="X14" s="16">
        <f t="shared" si="1"/>
        <v>7640.9333092399465</v>
      </c>
    </row>
    <row r="15" spans="2:24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v>13134.148502450749</v>
      </c>
      <c r="O15" s="18"/>
      <c r="P15" s="18"/>
      <c r="Q15" s="18">
        <v>538.31039517155239</v>
      </c>
      <c r="R15" s="11">
        <v>538.31039517155239</v>
      </c>
      <c r="S15" s="18">
        <v>1285.0520241234801</v>
      </c>
      <c r="T15" s="22"/>
      <c r="U15" s="21"/>
      <c r="V15" s="21"/>
      <c r="W15" s="15">
        <f t="shared" si="0"/>
        <v>2361.6728144665849</v>
      </c>
      <c r="X15" s="16">
        <f t="shared" si="1"/>
        <v>10772.475687984164</v>
      </c>
    </row>
    <row r="16" spans="2:24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v>6069.96</v>
      </c>
      <c r="O16" s="18"/>
      <c r="P16" s="26"/>
      <c r="Q16" s="26"/>
      <c r="R16" s="11"/>
      <c r="S16" s="18">
        <v>527.76699999999994</v>
      </c>
      <c r="T16" s="21"/>
      <c r="U16" s="21"/>
      <c r="V16" s="21"/>
      <c r="W16" s="15">
        <f t="shared" si="0"/>
        <v>527.76699999999994</v>
      </c>
      <c r="X16" s="16">
        <f t="shared" si="1"/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v>12438</v>
      </c>
      <c r="O17" s="26"/>
      <c r="P17" s="26"/>
      <c r="Q17" s="26"/>
      <c r="R17" s="31"/>
      <c r="S17" s="26">
        <v>1936</v>
      </c>
      <c r="T17" s="32"/>
      <c r="U17" s="32"/>
      <c r="V17" s="32"/>
      <c r="W17" s="15">
        <f t="shared" si="0"/>
        <v>1936</v>
      </c>
      <c r="X17" s="16">
        <f t="shared" si="1"/>
        <v>10502</v>
      </c>
    </row>
    <row r="18" spans="2:25" ht="15.75" thickBot="1" x14ac:dyDescent="0.3">
      <c r="B18" s="33" t="s">
        <v>37</v>
      </c>
      <c r="C18" s="34"/>
      <c r="D18" s="35"/>
      <c r="E18" s="36">
        <f t="shared" ref="E18:X18" si="2">SUM(E4:E17)</f>
        <v>157330.52664788178</v>
      </c>
      <c r="F18" s="36">
        <f t="shared" si="2"/>
        <v>9964</v>
      </c>
      <c r="G18" s="36">
        <f t="shared" si="2"/>
        <v>10604</v>
      </c>
      <c r="H18" s="36">
        <f t="shared" si="2"/>
        <v>9964</v>
      </c>
      <c r="I18" s="36">
        <f t="shared" si="2"/>
        <v>9000</v>
      </c>
      <c r="J18" s="36">
        <f t="shared" si="2"/>
        <v>1385</v>
      </c>
      <c r="K18" s="36">
        <f t="shared" si="2"/>
        <v>2372</v>
      </c>
      <c r="L18" s="36">
        <f t="shared" si="2"/>
        <v>1225</v>
      </c>
      <c r="M18" s="36">
        <f t="shared" si="2"/>
        <v>6683</v>
      </c>
      <c r="N18" s="36">
        <f t="shared" si="2"/>
        <v>208527.52664788178</v>
      </c>
      <c r="O18" s="36">
        <f t="shared" si="2"/>
        <v>653.83909712021239</v>
      </c>
      <c r="P18" s="36">
        <f t="shared" si="2"/>
        <v>2500</v>
      </c>
      <c r="Q18" s="36">
        <f t="shared" si="2"/>
        <v>6217.5630520183931</v>
      </c>
      <c r="R18" s="36">
        <f t="shared" si="2"/>
        <v>9717.5796653517264</v>
      </c>
      <c r="S18" s="36">
        <f t="shared" si="2"/>
        <v>26768.381479395463</v>
      </c>
      <c r="T18" s="36">
        <f t="shared" si="2"/>
        <v>11822.88</v>
      </c>
      <c r="U18" s="36">
        <f t="shared" si="2"/>
        <v>1933.28</v>
      </c>
      <c r="V18" s="36">
        <f t="shared" si="2"/>
        <v>1933.28</v>
      </c>
      <c r="W18" s="36">
        <f t="shared" si="2"/>
        <v>61546.803293885794</v>
      </c>
      <c r="X18" s="36">
        <f t="shared" si="2"/>
        <v>146980.723353996</v>
      </c>
      <c r="Y18" s="17"/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2:25" x14ac:dyDescent="0.25">
      <c r="B20" s="42"/>
      <c r="E20" s="38"/>
    </row>
    <row r="21" spans="2:25" x14ac:dyDescent="0.25">
      <c r="B21" t="s">
        <v>79</v>
      </c>
      <c r="C21" t="s">
        <v>83</v>
      </c>
      <c r="E21" s="38"/>
    </row>
    <row r="22" spans="2:25" x14ac:dyDescent="0.25">
      <c r="B22" t="s">
        <v>80</v>
      </c>
      <c r="C22" t="s">
        <v>84</v>
      </c>
      <c r="E22" s="38"/>
      <c r="X22" s="17"/>
    </row>
    <row r="23" spans="2:25" x14ac:dyDescent="0.25">
      <c r="B23" t="s">
        <v>81</v>
      </c>
      <c r="C23" t="s">
        <v>85</v>
      </c>
      <c r="X23" s="17"/>
    </row>
    <row r="24" spans="2:25" x14ac:dyDescent="0.25">
      <c r="B24" t="s">
        <v>82</v>
      </c>
      <c r="C24" t="s">
        <v>86</v>
      </c>
      <c r="X24" s="17"/>
    </row>
    <row r="25" spans="2:25" x14ac:dyDescent="0.25">
      <c r="B25" t="s">
        <v>35</v>
      </c>
      <c r="C25" t="s">
        <v>87</v>
      </c>
      <c r="X25" s="17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9"/>
  <sheetViews>
    <sheetView topLeftCell="A13" workbookViewId="0">
      <selection activeCell="B25" sqref="B25:C30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57031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7.28515625" bestFit="1" customWidth="1"/>
    <col min="28" max="28" width="15.28515625" bestFit="1" customWidth="1"/>
  </cols>
  <sheetData>
    <row r="1" spans="2:28" ht="18.75" x14ac:dyDescent="0.25">
      <c r="E1" s="1"/>
      <c r="F1" s="2" t="s">
        <v>57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8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8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47</v>
      </c>
      <c r="P3" s="3"/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7" t="s">
        <v>1</v>
      </c>
      <c r="X3" s="68" t="s">
        <v>55</v>
      </c>
      <c r="Y3" s="67" t="s">
        <v>2</v>
      </c>
      <c r="Z3" s="69" t="s">
        <v>3</v>
      </c>
    </row>
    <row r="4" spans="2:28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2">
        <v>2147.2514866666661</v>
      </c>
      <c r="P4" s="14">
        <v>21633.941486666663</v>
      </c>
      <c r="Q4" s="11"/>
      <c r="R4" s="11"/>
      <c r="S4" s="11"/>
      <c r="T4" s="11">
        <v>1350.0683000000001</v>
      </c>
      <c r="U4" s="11">
        <v>3640.9138628319997</v>
      </c>
      <c r="V4" s="15"/>
      <c r="W4" s="15"/>
      <c r="X4" s="15"/>
      <c r="Y4" s="15">
        <f>SUM(Q4:X4)</f>
        <v>4990.9821628319996</v>
      </c>
      <c r="Z4" s="16">
        <v>16642.959323834664</v>
      </c>
      <c r="AA4" s="53"/>
      <c r="AB4" s="53"/>
    </row>
    <row r="5" spans="2:28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2">
        <v>8562.6507399999991</v>
      </c>
      <c r="P5" s="14">
        <v>23680.160739999999</v>
      </c>
      <c r="Q5" s="18"/>
      <c r="R5" s="18"/>
      <c r="S5" s="18"/>
      <c r="T5" s="11">
        <v>1044.2257000000002</v>
      </c>
      <c r="U5" s="18">
        <v>3367.7336790240001</v>
      </c>
      <c r="V5" s="15">
        <v>1390.58</v>
      </c>
      <c r="W5" s="21"/>
      <c r="X5" s="21"/>
      <c r="Y5" s="15">
        <f t="shared" ref="Y5:Y17" si="0">SUM(Q5:X5)</f>
        <v>5802.5393790240005</v>
      </c>
      <c r="Z5" s="16">
        <v>17877.621360975998</v>
      </c>
      <c r="AA5" s="53"/>
      <c r="AB5" s="53"/>
    </row>
    <row r="6" spans="2:28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2">
        <v>9945.0066666666662</v>
      </c>
      <c r="P6" s="14">
        <v>25062.516666666666</v>
      </c>
      <c r="Q6" s="18"/>
      <c r="R6" s="18"/>
      <c r="S6" s="18"/>
      <c r="T6" s="11">
        <v>1044.2257000000002</v>
      </c>
      <c r="U6" s="18">
        <v>3530.2987359999997</v>
      </c>
      <c r="V6" s="21"/>
      <c r="W6" s="21"/>
      <c r="X6" s="21"/>
      <c r="Y6" s="15">
        <f t="shared" si="0"/>
        <v>4574.5244359999997</v>
      </c>
      <c r="Z6" s="16">
        <v>20487.992230666667</v>
      </c>
      <c r="AA6" s="53"/>
      <c r="AB6" s="53"/>
    </row>
    <row r="7" spans="2:28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2"/>
      <c r="P7" s="14">
        <v>26799.846666666665</v>
      </c>
      <c r="Q7" s="18"/>
      <c r="R7" s="18"/>
      <c r="S7" s="18"/>
      <c r="T7" s="11">
        <v>1051.547</v>
      </c>
      <c r="U7" s="18">
        <f>3193.838528+235.55</f>
        <v>3429.3885280000004</v>
      </c>
      <c r="V7" s="22"/>
      <c r="W7" s="21"/>
      <c r="X7" s="21"/>
      <c r="Y7" s="15">
        <f t="shared" si="0"/>
        <v>4480.935528</v>
      </c>
      <c r="Z7" s="16">
        <v>22318.911138666663</v>
      </c>
      <c r="AA7" s="53"/>
      <c r="AB7" s="53"/>
    </row>
    <row r="8" spans="2:28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2"/>
      <c r="P8" s="14">
        <v>26037.840580086664</v>
      </c>
      <c r="Q8" s="18"/>
      <c r="R8" s="18"/>
      <c r="S8" s="18">
        <v>1102.3789770053529</v>
      </c>
      <c r="T8" s="11">
        <v>1102.3789770053529</v>
      </c>
      <c r="U8" s="18">
        <f>3452.67953358718-106.65</f>
        <v>3346.0295335871797</v>
      </c>
      <c r="V8" s="22"/>
      <c r="W8" s="21"/>
      <c r="X8" s="21"/>
      <c r="Y8" s="15">
        <f t="shared" si="0"/>
        <v>5550.787487597885</v>
      </c>
      <c r="Z8" s="16">
        <v>20487.053092488772</v>
      </c>
      <c r="AA8" s="53"/>
      <c r="AB8" s="53"/>
    </row>
    <row r="9" spans="2:28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/>
      <c r="O9" s="12"/>
      <c r="P9" s="14">
        <v>21616.632810783751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f>2732.46131709634-115.91</f>
        <v>2616.55131709634</v>
      </c>
      <c r="V9" s="15">
        <v>4166.67</v>
      </c>
      <c r="W9" s="21">
        <v>966.64</v>
      </c>
      <c r="X9" s="21"/>
      <c r="Y9" s="15">
        <f t="shared" si="0"/>
        <v>10796.076238713902</v>
      </c>
      <c r="Z9" s="16">
        <v>10820.556572069851</v>
      </c>
      <c r="AA9" s="53"/>
      <c r="AB9" s="53"/>
    </row>
    <row r="10" spans="2:28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2"/>
      <c r="P10" s="14">
        <v>21076.09504480195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f>2555.43675253618-121.6</f>
        <v>2433.83675253618</v>
      </c>
      <c r="V10" s="24">
        <v>365.37</v>
      </c>
      <c r="W10" s="20"/>
      <c r="X10" s="20"/>
      <c r="Y10" s="15">
        <f t="shared" si="0"/>
        <v>4710.8987437599671</v>
      </c>
      <c r="Z10" s="16">
        <v>16365.196301041979</v>
      </c>
      <c r="AA10" s="53"/>
      <c r="AB10" s="53"/>
    </row>
    <row r="11" spans="2:28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2"/>
      <c r="P11" s="14">
        <v>17388.6049663675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f>1590.9144848161+281.87</f>
        <v>1872.7844848160998</v>
      </c>
      <c r="V11" s="22"/>
      <c r="W11" s="21"/>
      <c r="X11" s="21"/>
      <c r="Y11" s="15">
        <f t="shared" si="0"/>
        <v>4049.6052297712249</v>
      </c>
      <c r="Z11" s="16">
        <v>13338.999736596277</v>
      </c>
      <c r="AA11" s="53"/>
      <c r="AB11" s="53"/>
    </row>
    <row r="12" spans="2:28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2"/>
      <c r="P12" s="14">
        <v>16848.806348534097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f>1729.5977732206-60.35</f>
        <v>1669.2477732206</v>
      </c>
      <c r="V12" s="22">
        <v>2004.72</v>
      </c>
      <c r="W12" s="21"/>
      <c r="X12" s="21"/>
      <c r="Y12" s="15">
        <f t="shared" si="0"/>
        <v>5145.8921428795247</v>
      </c>
      <c r="Z12" s="16">
        <v>11702.914205654575</v>
      </c>
      <c r="AA12" s="53"/>
      <c r="AB12" s="53"/>
    </row>
    <row r="13" spans="2:28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2"/>
      <c r="P13" s="14">
        <v>16848.806348534097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f>1729.5977732206-60.35</f>
        <v>1669.2477732206</v>
      </c>
      <c r="V13" s="22"/>
      <c r="W13" s="21"/>
      <c r="X13" s="21"/>
      <c r="Y13" s="15">
        <f t="shared" si="0"/>
        <v>3641.1721428795245</v>
      </c>
      <c r="Z13" s="16">
        <v>13207.634205654576</v>
      </c>
      <c r="AA13" s="53"/>
      <c r="AB13" s="53"/>
    </row>
    <row r="14" spans="2:28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2"/>
      <c r="P14" s="14">
        <v>14769.053784315849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f>1324.5752106634-50.4</f>
        <v>1274.1752106633999</v>
      </c>
      <c r="V14" s="22"/>
      <c r="W14" s="21">
        <v>966.64</v>
      </c>
      <c r="X14" s="21">
        <v>1933.28</v>
      </c>
      <c r="Y14" s="15">
        <f t="shared" si="0"/>
        <v>5903.1052703522619</v>
      </c>
      <c r="Z14" s="16">
        <v>8865.9485139635835</v>
      </c>
      <c r="AA14" s="53"/>
      <c r="AB14" s="53"/>
    </row>
    <row r="15" spans="2:28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2"/>
      <c r="P15" s="14">
        <v>14121.501636110848</v>
      </c>
      <c r="Q15" s="18"/>
      <c r="R15" s="18"/>
      <c r="S15" s="18">
        <v>538.31039517155239</v>
      </c>
      <c r="T15" s="11">
        <v>538.31039517155239</v>
      </c>
      <c r="U15" s="18">
        <f>1230.60933879838-79.34</f>
        <v>1151.26933879838</v>
      </c>
      <c r="V15" s="22"/>
      <c r="W15" s="21"/>
      <c r="X15" s="21"/>
      <c r="Y15" s="15">
        <f t="shared" si="0"/>
        <v>2227.890129141485</v>
      </c>
      <c r="Z15" s="16">
        <v>11893.611506969364</v>
      </c>
      <c r="AA15" s="53"/>
      <c r="AB15" s="53"/>
    </row>
    <row r="16" spans="2:28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12"/>
      <c r="P16" s="14"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0"/>
        <v>527.76699999999994</v>
      </c>
      <c r="Z16" s="16">
        <v>5542.1930000000002</v>
      </c>
      <c r="AA16" s="53"/>
      <c r="AB16" s="53"/>
    </row>
    <row r="17" spans="2:28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0"/>
        <v>1936</v>
      </c>
      <c r="Z17" s="16">
        <v>10502</v>
      </c>
      <c r="AA17" s="53"/>
      <c r="AB17" s="53"/>
    </row>
    <row r="18" spans="2:28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O18" si="1">SUM(F4:F16)</f>
        <v>10300</v>
      </c>
      <c r="G18" s="36">
        <f t="shared" si="1"/>
        <v>9964</v>
      </c>
      <c r="H18" s="36">
        <f t="shared" si="1"/>
        <v>10020</v>
      </c>
      <c r="I18" s="36">
        <f t="shared" si="1"/>
        <v>5150</v>
      </c>
      <c r="J18" s="36">
        <f t="shared" si="1"/>
        <v>12814.2</v>
      </c>
      <c r="K18" s="36">
        <f t="shared" si="1"/>
        <v>6579</v>
      </c>
      <c r="L18" s="36">
        <f t="shared" si="1"/>
        <v>1225</v>
      </c>
      <c r="M18" s="36">
        <f t="shared" si="1"/>
        <v>5674</v>
      </c>
      <c r="N18" s="36">
        <f t="shared" si="1"/>
        <v>10536.558871652962</v>
      </c>
      <c r="O18" s="36">
        <f t="shared" si="1"/>
        <v>20654.908893333333</v>
      </c>
      <c r="P18" s="36">
        <f>SUM(P4:P17)</f>
        <v>264391.76707953477</v>
      </c>
      <c r="Q18" s="36">
        <f>SUM(Q4:Q16)</f>
        <v>653.83909712021239</v>
      </c>
      <c r="R18" s="36">
        <f>SUM(R4:R16)</f>
        <v>2500</v>
      </c>
      <c r="S18" s="36">
        <f>SUM(S4:S16)</f>
        <v>6217.5630520183931</v>
      </c>
      <c r="T18" s="36">
        <f>SUM(T4:T16)</f>
        <v>10707.629752018393</v>
      </c>
      <c r="U18" s="36">
        <f>SUM(U4:U17)</f>
        <v>32465.243989794777</v>
      </c>
      <c r="V18" s="36">
        <f t="shared" ref="V18:Y18" si="2">SUM(V4:V16)</f>
        <v>7927.34</v>
      </c>
      <c r="W18" s="36">
        <f t="shared" si="2"/>
        <v>1933.28</v>
      </c>
      <c r="X18" s="36">
        <f t="shared" si="2"/>
        <v>1933.28</v>
      </c>
      <c r="Y18" s="36">
        <f t="shared" si="2"/>
        <v>62402.175890951767</v>
      </c>
      <c r="Z18" s="36">
        <f>SUM(Z4:Z17)</f>
        <v>200053.591188583</v>
      </c>
      <c r="AA18" s="17"/>
    </row>
    <row r="19" spans="2:28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8" ht="15" hidden="1" customHeight="1" x14ac:dyDescent="0.25">
      <c r="E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2:28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2:28" ht="15" hidden="1" customHeight="1" x14ac:dyDescent="0.25">
      <c r="B22" s="42"/>
      <c r="E22" s="38"/>
    </row>
    <row r="23" spans="2:28" x14ac:dyDescent="0.25">
      <c r="B23" s="42"/>
      <c r="E23" s="38"/>
    </row>
    <row r="24" spans="2:28" x14ac:dyDescent="0.25">
      <c r="B24" s="42"/>
      <c r="E24" s="38"/>
    </row>
    <row r="25" spans="2:28" x14ac:dyDescent="0.25">
      <c r="B25" t="s">
        <v>79</v>
      </c>
      <c r="C25" t="s">
        <v>83</v>
      </c>
    </row>
    <row r="26" spans="2:28" x14ac:dyDescent="0.25">
      <c r="B26" t="s">
        <v>80</v>
      </c>
      <c r="C26" t="s">
        <v>84</v>
      </c>
    </row>
    <row r="27" spans="2:28" x14ac:dyDescent="0.25">
      <c r="B27" t="s">
        <v>81</v>
      </c>
      <c r="C27" t="s">
        <v>85</v>
      </c>
    </row>
    <row r="28" spans="2:28" x14ac:dyDescent="0.25">
      <c r="B28" t="s">
        <v>82</v>
      </c>
      <c r="C28" t="s">
        <v>86</v>
      </c>
    </row>
    <row r="29" spans="2:28" x14ac:dyDescent="0.25">
      <c r="B29" t="s">
        <v>35</v>
      </c>
      <c r="C29" t="s">
        <v>87</v>
      </c>
    </row>
  </sheetData>
  <pageMargins left="0" right="0.70866141732283472" top="0.74803149606299213" bottom="0.74803149606299213" header="0.31496062992125984" footer="0.31496062992125984"/>
  <pageSetup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5"/>
  <sheetViews>
    <sheetView topLeftCell="A16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3" width="10.140625" customWidth="1"/>
    <col min="24" max="24" width="9.5703125" customWidth="1"/>
    <col min="25" max="25" width="12.5703125" bestFit="1" customWidth="1"/>
  </cols>
  <sheetData>
    <row r="1" spans="2:25" ht="18.75" x14ac:dyDescent="0.25">
      <c r="E1" s="1"/>
      <c r="F1" s="2" t="s">
        <v>60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5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59</v>
      </c>
      <c r="O3" s="3" t="s">
        <v>0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7" t="s">
        <v>1</v>
      </c>
      <c r="W3" s="68" t="s">
        <v>58</v>
      </c>
      <c r="X3" s="67" t="s">
        <v>2</v>
      </c>
      <c r="Y3" s="69" t="s">
        <v>3</v>
      </c>
    </row>
    <row r="4" spans="2:25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14">
        <v>19586.689999999999</v>
      </c>
      <c r="P4" s="11"/>
      <c r="Q4" s="11"/>
      <c r="R4" s="11"/>
      <c r="S4" s="11">
        <v>1350.0683000000001</v>
      </c>
      <c r="T4" s="11">
        <v>3400.1570879999995</v>
      </c>
      <c r="U4" s="15"/>
      <c r="V4" s="15"/>
      <c r="W4" s="15"/>
      <c r="X4" s="15">
        <v>4750.2253879999998</v>
      </c>
      <c r="Y4" s="16">
        <v>14836.464612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14">
        <v>15217.51</v>
      </c>
      <c r="P5" s="18"/>
      <c r="Q5" s="18"/>
      <c r="R5" s="18"/>
      <c r="S5" s="11">
        <v>1044.2257000000002</v>
      </c>
      <c r="T5" s="18">
        <v>2384.42164</v>
      </c>
      <c r="U5" s="15">
        <v>1390.58</v>
      </c>
      <c r="V5" s="21"/>
      <c r="W5" s="21"/>
      <c r="X5" s="15">
        <v>4819.2273400000004</v>
      </c>
      <c r="Y5" s="16">
        <v>10398.282660000001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14">
        <v>15217.51</v>
      </c>
      <c r="P6" s="18"/>
      <c r="Q6" s="18"/>
      <c r="R6" s="18"/>
      <c r="S6" s="11">
        <v>1044.2257000000002</v>
      </c>
      <c r="T6" s="18">
        <v>2384.42164</v>
      </c>
      <c r="U6" s="21"/>
      <c r="V6" s="21"/>
      <c r="W6" s="21"/>
      <c r="X6" s="15">
        <v>3428.6473400000004</v>
      </c>
      <c r="Y6" s="16">
        <v>11788.862659999999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v>4005.8933333333334</v>
      </c>
      <c r="O7" s="14">
        <v>23477.993333333332</v>
      </c>
      <c r="P7" s="18"/>
      <c r="Q7" s="18"/>
      <c r="R7" s="18"/>
      <c r="S7" s="11">
        <v>1051.547</v>
      </c>
      <c r="T7" s="18">
        <v>3014.8685759999998</v>
      </c>
      <c r="U7" s="22"/>
      <c r="V7" s="21"/>
      <c r="W7" s="21"/>
      <c r="X7" s="15">
        <v>4066.4155759999999</v>
      </c>
      <c r="Y7" s="16">
        <v>19411.577757333333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9">
        <v>4199.5389600203916</v>
      </c>
      <c r="O8" s="14">
        <v>25951.810060096861</v>
      </c>
      <c r="P8" s="18"/>
      <c r="Q8" s="18"/>
      <c r="R8" s="18">
        <v>1102.3789770053529</v>
      </c>
      <c r="S8" s="11">
        <v>1102.3789770053529</v>
      </c>
      <c r="T8" s="18">
        <v>3705.98634443638</v>
      </c>
      <c r="U8" s="22"/>
      <c r="V8" s="21"/>
      <c r="W8" s="21"/>
      <c r="X8" s="15">
        <v>5910.7442984470854</v>
      </c>
      <c r="Y8" s="16">
        <v>20041.065761649777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v>3637.7154162089996</v>
      </c>
      <c r="O9" s="14">
        <v>23453.148226992751</v>
      </c>
      <c r="P9" s="18">
        <v>136.41432810783749</v>
      </c>
      <c r="Q9" s="18">
        <v>1000</v>
      </c>
      <c r="R9" s="18">
        <v>954.90029675486244</v>
      </c>
      <c r="S9" s="11">
        <v>954.90029675486244</v>
      </c>
      <c r="T9" s="18">
        <v>3211.85953004252</v>
      </c>
      <c r="U9" s="15">
        <v>4166.67</v>
      </c>
      <c r="V9" s="21">
        <v>966.64</v>
      </c>
      <c r="W9" s="21"/>
      <c r="X9" s="15">
        <v>11391.384451660082</v>
      </c>
      <c r="Y9" s="16">
        <v>12061.763775332669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v>3398.5635399533999</v>
      </c>
      <c r="O10" s="14">
        <v>22371.17681477865</v>
      </c>
      <c r="P10" s="18">
        <v>127.4461327482525</v>
      </c>
      <c r="Q10" s="18"/>
      <c r="R10" s="18">
        <v>892.12292923776749</v>
      </c>
      <c r="S10" s="11">
        <v>892.12292923776749</v>
      </c>
      <c r="T10" s="18">
        <v>2964.2637145374201</v>
      </c>
      <c r="U10" s="24"/>
      <c r="V10" s="20"/>
      <c r="W10" s="20"/>
      <c r="X10" s="15">
        <v>4875.9557057612074</v>
      </c>
      <c r="Y10" s="16">
        <v>17495.221109017442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v>2355.0015795814202</v>
      </c>
      <c r="O11" s="14">
        <v>19180.806545948923</v>
      </c>
      <c r="P11" s="18">
        <v>111.78804966367501</v>
      </c>
      <c r="Q11" s="18">
        <v>500</v>
      </c>
      <c r="R11" s="18">
        <v>782.51634764572509</v>
      </c>
      <c r="S11" s="11">
        <v>782.51634764572509</v>
      </c>
      <c r="T11" s="18">
        <v>2021.5536135153902</v>
      </c>
      <c r="U11" s="22"/>
      <c r="V11" s="21"/>
      <c r="W11" s="21"/>
      <c r="X11" s="15">
        <v>4198.3743584705153</v>
      </c>
      <c r="Y11" s="16">
        <v>14982.432187478407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v>2616.7544349491995</v>
      </c>
      <c r="O12" s="14">
        <v>17998.583566008696</v>
      </c>
      <c r="P12" s="18">
        <v>98.128291310594975</v>
      </c>
      <c r="Q12" s="18"/>
      <c r="R12" s="18">
        <v>686.89803917416486</v>
      </c>
      <c r="S12" s="11">
        <v>686.89803917416486</v>
      </c>
      <c r="T12" s="18">
        <v>2091.6259800468802</v>
      </c>
      <c r="U12" s="22">
        <v>2004.72</v>
      </c>
      <c r="V12" s="21"/>
      <c r="W12" s="21"/>
      <c r="X12" s="15">
        <v>5568.2703497058046</v>
      </c>
      <c r="Y12" s="16">
        <v>12430.313216302891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v>2616.7544349491995</v>
      </c>
      <c r="O13" s="14">
        <v>17998.583566008696</v>
      </c>
      <c r="P13" s="18">
        <v>98.128291310594975</v>
      </c>
      <c r="Q13" s="18">
        <v>500</v>
      </c>
      <c r="R13" s="18">
        <v>686.89803917416486</v>
      </c>
      <c r="S13" s="11">
        <v>686.89803917416486</v>
      </c>
      <c r="T13" s="18">
        <v>2091.6259800468802</v>
      </c>
      <c r="U13" s="22"/>
      <c r="V13" s="21"/>
      <c r="W13" s="21"/>
      <c r="X13" s="15">
        <v>4063.5503497058048</v>
      </c>
      <c r="Y13" s="16">
        <v>13935.033216302891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v>2184.9067727801998</v>
      </c>
      <c r="O14" s="14">
        <v>15850.307170705948</v>
      </c>
      <c r="P14" s="18">
        <v>81.934003979257483</v>
      </c>
      <c r="Q14" s="18">
        <v>500</v>
      </c>
      <c r="R14" s="18">
        <v>573.53802785480241</v>
      </c>
      <c r="S14" s="11">
        <v>573.53802785480241</v>
      </c>
      <c r="T14" s="18">
        <v>1679.28507232987</v>
      </c>
      <c r="U14" s="22"/>
      <c r="V14" s="21">
        <v>966.64</v>
      </c>
      <c r="W14" s="21">
        <v>1933.28</v>
      </c>
      <c r="X14" s="15">
        <v>6308.2151320187322</v>
      </c>
      <c r="Y14" s="16">
        <v>9542.0920386872167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v>2050.7062673201995</v>
      </c>
      <c r="O15" s="14">
        <v>15184.854769770949</v>
      </c>
      <c r="P15" s="18"/>
      <c r="Q15" s="18"/>
      <c r="R15" s="18">
        <v>538.31039517155239</v>
      </c>
      <c r="S15" s="11">
        <v>538.31039517155239</v>
      </c>
      <c r="T15" s="18">
        <v>1583.4074534732799</v>
      </c>
      <c r="U15" s="22"/>
      <c r="V15" s="21"/>
      <c r="W15" s="21"/>
      <c r="X15" s="15">
        <v>2660.0282438163849</v>
      </c>
      <c r="Y15" s="16">
        <v>12524.826525954564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v>527.76699999999994</v>
      </c>
      <c r="Y16" s="16"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v>1936</v>
      </c>
      <c r="Y17" s="16">
        <v>10502</v>
      </c>
    </row>
    <row r="18" spans="2:25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Y18" si="0">SUM(F4:F17)</f>
        <v>9964</v>
      </c>
      <c r="G18" s="36">
        <f t="shared" si="0"/>
        <v>10864</v>
      </c>
      <c r="H18" s="36">
        <f t="shared" si="0"/>
        <v>9964</v>
      </c>
      <c r="I18" s="36">
        <f t="shared" si="0"/>
        <v>9000</v>
      </c>
      <c r="J18" s="36">
        <f t="shared" si="0"/>
        <v>1385</v>
      </c>
      <c r="K18" s="36">
        <f t="shared" si="0"/>
        <v>2372</v>
      </c>
      <c r="L18" s="36">
        <f t="shared" si="0"/>
        <v>1225</v>
      </c>
      <c r="M18" s="36">
        <f t="shared" si="0"/>
        <v>6683</v>
      </c>
      <c r="N18" s="36">
        <f t="shared" si="0"/>
        <v>27065.834739096339</v>
      </c>
      <c r="O18" s="36">
        <f t="shared" si="0"/>
        <v>249996.93405364483</v>
      </c>
      <c r="P18" s="36">
        <f t="shared" si="0"/>
        <v>653.83909712021239</v>
      </c>
      <c r="Q18" s="36">
        <f t="shared" si="0"/>
        <v>2500</v>
      </c>
      <c r="R18" s="36">
        <f t="shared" si="0"/>
        <v>6217.5630520183931</v>
      </c>
      <c r="S18" s="36">
        <f t="shared" si="0"/>
        <v>10707.629752018393</v>
      </c>
      <c r="T18" s="36">
        <f t="shared" si="0"/>
        <v>32997.24363242861</v>
      </c>
      <c r="U18" s="36">
        <f t="shared" si="0"/>
        <v>7561.97</v>
      </c>
      <c r="V18" s="36">
        <f t="shared" si="0"/>
        <v>1933.28</v>
      </c>
      <c r="W18" s="36">
        <f t="shared" si="0"/>
        <v>1933.28</v>
      </c>
      <c r="X18" s="36">
        <f t="shared" si="0"/>
        <v>64504.805533585612</v>
      </c>
      <c r="Y18" s="36">
        <f t="shared" si="0"/>
        <v>185492.12852005917</v>
      </c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5" ht="15" customHeight="1" x14ac:dyDescent="0.25">
      <c r="B20" s="41"/>
      <c r="E20" s="38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2:25" x14ac:dyDescent="0.25">
      <c r="B21" t="s">
        <v>79</v>
      </c>
      <c r="C21" t="s">
        <v>83</v>
      </c>
    </row>
    <row r="22" spans="2:25" x14ac:dyDescent="0.25">
      <c r="B22" t="s">
        <v>80</v>
      </c>
      <c r="C22" t="s">
        <v>84</v>
      </c>
    </row>
    <row r="23" spans="2:25" x14ac:dyDescent="0.25">
      <c r="B23" t="s">
        <v>81</v>
      </c>
      <c r="C23" t="s">
        <v>85</v>
      </c>
    </row>
    <row r="24" spans="2:25" x14ac:dyDescent="0.25">
      <c r="B24" t="s">
        <v>82</v>
      </c>
      <c r="C24" t="s">
        <v>86</v>
      </c>
    </row>
    <row r="25" spans="2:25" x14ac:dyDescent="0.25">
      <c r="B25" t="s">
        <v>35</v>
      </c>
      <c r="C25" t="s">
        <v>87</v>
      </c>
    </row>
  </sheetData>
  <pageMargins left="0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C25"/>
  <sheetViews>
    <sheetView topLeftCell="A13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7.85546875" hidden="1" customWidth="1"/>
    <col min="23" max="23" width="8.5703125" hidden="1" customWidth="1"/>
    <col min="24" max="24" width="8.5703125" customWidth="1"/>
    <col min="25" max="26" width="10.140625" customWidth="1"/>
    <col min="27" max="27" width="9.5703125" customWidth="1"/>
    <col min="28" max="28" width="12.5703125" bestFit="1" customWidth="1"/>
    <col min="29" max="29" width="14.140625" bestFit="1" customWidth="1"/>
  </cols>
  <sheetData>
    <row r="1" spans="2:29" ht="18.75" x14ac:dyDescent="0.25">
      <c r="E1" s="1"/>
      <c r="F1" s="2" t="s">
        <v>61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9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9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62</v>
      </c>
      <c r="P3" s="3" t="s">
        <v>0</v>
      </c>
      <c r="Q3" s="3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4" t="s">
        <v>63</v>
      </c>
      <c r="W3" s="54" t="s">
        <v>64</v>
      </c>
      <c r="X3" s="6" t="s">
        <v>21</v>
      </c>
      <c r="Y3" s="67" t="s">
        <v>1</v>
      </c>
      <c r="Z3" s="68" t="s">
        <v>53</v>
      </c>
      <c r="AA3" s="67" t="s">
        <v>2</v>
      </c>
      <c r="AB3" s="69" t="s">
        <v>3</v>
      </c>
    </row>
    <row r="4" spans="2:29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4">
        <f>SUM(E4:O4)</f>
        <v>19486.689999999999</v>
      </c>
      <c r="Q4" s="11"/>
      <c r="R4" s="11"/>
      <c r="S4" s="11"/>
      <c r="T4" s="11">
        <f>(E4*0.07)</f>
        <v>1350.0683000000001</v>
      </c>
      <c r="U4" s="11">
        <v>3388.3970879999997</v>
      </c>
      <c r="V4" s="55"/>
      <c r="W4" s="15"/>
      <c r="X4" s="15"/>
      <c r="Y4" s="15"/>
      <c r="Z4" s="15"/>
      <c r="AA4" s="15">
        <v>4738.4653879999996</v>
      </c>
      <c r="AB4" s="16">
        <v>14748.224611999998</v>
      </c>
    </row>
    <row r="5" spans="2:29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4">
        <f t="shared" ref="P5:P17" si="0">SUM(E5:O5)</f>
        <v>15117.51</v>
      </c>
      <c r="Q5" s="18"/>
      <c r="R5" s="18"/>
      <c r="S5" s="18"/>
      <c r="T5" s="11">
        <f>(E5*0.07)</f>
        <v>1044.2257000000002</v>
      </c>
      <c r="U5" s="18">
        <v>2373.7416400000002</v>
      </c>
      <c r="V5" s="20"/>
      <c r="W5" s="21"/>
      <c r="X5" s="15">
        <v>1390.58</v>
      </c>
      <c r="Y5" s="21"/>
      <c r="Z5" s="21"/>
      <c r="AA5" s="15">
        <v>4808.5473400000001</v>
      </c>
      <c r="AB5" s="16">
        <v>10308.962660000001</v>
      </c>
    </row>
    <row r="6" spans="2:29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4">
        <f t="shared" si="0"/>
        <v>15117.51</v>
      </c>
      <c r="Q6" s="18"/>
      <c r="R6" s="18"/>
      <c r="S6" s="18"/>
      <c r="T6" s="11">
        <f>(E6*0.07)</f>
        <v>1044.2257000000002</v>
      </c>
      <c r="U6" s="18">
        <v>2373.7416400000002</v>
      </c>
      <c r="V6" s="20"/>
      <c r="W6" s="21"/>
      <c r="X6" s="21"/>
      <c r="Y6" s="21"/>
      <c r="Z6" s="21"/>
      <c r="AA6" s="15">
        <v>3417.9673400000001</v>
      </c>
      <c r="AB6" s="16">
        <v>11699.542659999999</v>
      </c>
    </row>
    <row r="7" spans="2:29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/>
      <c r="P7" s="14">
        <f t="shared" si="0"/>
        <v>26799.846666666665</v>
      </c>
      <c r="Q7" s="18"/>
      <c r="R7" s="18"/>
      <c r="S7" s="18"/>
      <c r="T7" s="11">
        <f t="shared" ref="T7:T10" si="1">(E7*0.07)</f>
        <v>1051.547</v>
      </c>
      <c r="U7" s="18">
        <v>3429.3885280000004</v>
      </c>
      <c r="V7" s="20"/>
      <c r="W7" s="56"/>
      <c r="X7" s="22"/>
      <c r="Y7" s="21"/>
      <c r="Z7" s="21"/>
      <c r="AA7" s="15">
        <v>4480.935528</v>
      </c>
      <c r="AB7" s="16">
        <v>22318.911138666663</v>
      </c>
    </row>
    <row r="8" spans="2:29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9"/>
      <c r="P8" s="14">
        <f t="shared" si="0"/>
        <v>26037.840580086664</v>
      </c>
      <c r="Q8" s="18"/>
      <c r="R8" s="18"/>
      <c r="S8" s="18">
        <f t="shared" ref="S8:S15" si="2">(E8*0.07)</f>
        <v>1102.3789770053529</v>
      </c>
      <c r="T8" s="11">
        <f t="shared" si="1"/>
        <v>1102.3789770053529</v>
      </c>
      <c r="U8" s="18">
        <v>3346.0295335871847</v>
      </c>
      <c r="V8" s="20"/>
      <c r="W8" s="22"/>
      <c r="X8" s="22"/>
      <c r="Y8" s="21"/>
      <c r="Z8" s="21"/>
      <c r="AA8" s="15">
        <v>5550.7874875978905</v>
      </c>
      <c r="AB8" s="16">
        <v>20487.053092488772</v>
      </c>
    </row>
    <row r="9" spans="2:29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/>
      <c r="O9" s="19">
        <v>7000</v>
      </c>
      <c r="P9" s="14">
        <f t="shared" si="0"/>
        <v>28616.632810783751</v>
      </c>
      <c r="Q9" s="18">
        <f t="shared" ref="Q9:Q14" si="3">(E9*0.01)</f>
        <v>136.41432810783749</v>
      </c>
      <c r="R9" s="18">
        <f>1000</f>
        <v>1000</v>
      </c>
      <c r="S9" s="18">
        <f t="shared" si="2"/>
        <v>954.90029675486244</v>
      </c>
      <c r="T9" s="11">
        <f t="shared" si="1"/>
        <v>954.90029675486244</v>
      </c>
      <c r="U9" s="18">
        <v>3439.7513170963375</v>
      </c>
      <c r="V9" s="20"/>
      <c r="W9" s="22"/>
      <c r="X9" s="15">
        <v>4166.67</v>
      </c>
      <c r="Y9" s="21">
        <v>966.64</v>
      </c>
      <c r="Z9" s="21"/>
      <c r="AA9" s="15">
        <v>11619.276238713899</v>
      </c>
      <c r="AB9" s="16">
        <v>16997.356572069853</v>
      </c>
      <c r="AC9" s="17"/>
    </row>
    <row r="10" spans="2:29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7000</v>
      </c>
      <c r="P10" s="14">
        <f t="shared" si="0"/>
        <v>28076.09504480195</v>
      </c>
      <c r="Q10" s="18">
        <f t="shared" si="3"/>
        <v>127.4461327482525</v>
      </c>
      <c r="R10" s="18"/>
      <c r="S10" s="18">
        <f t="shared" si="2"/>
        <v>892.12292923776749</v>
      </c>
      <c r="T10" s="11">
        <f t="shared" si="1"/>
        <v>892.12292923776749</v>
      </c>
      <c r="U10" s="18">
        <v>3250.1380983881586</v>
      </c>
      <c r="V10" s="20"/>
      <c r="W10" s="22"/>
      <c r="X10" s="24"/>
      <c r="Y10" s="20"/>
      <c r="Z10" s="20"/>
      <c r="AA10" s="15">
        <v>5161.8300896119463</v>
      </c>
      <c r="AB10" s="16">
        <v>22914.264955190003</v>
      </c>
      <c r="AC10" s="17"/>
    </row>
    <row r="11" spans="2:29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/>
      <c r="P11" s="14">
        <f t="shared" si="0"/>
        <v>17388.6049663675</v>
      </c>
      <c r="Q11" s="18">
        <f t="shared" si="3"/>
        <v>111.78804966367501</v>
      </c>
      <c r="R11" s="18">
        <f>500</f>
        <v>500</v>
      </c>
      <c r="S11" s="18">
        <f t="shared" si="2"/>
        <v>782.51634764572509</v>
      </c>
      <c r="T11" s="11">
        <f>(E11*0.07)</f>
        <v>782.51634764572509</v>
      </c>
      <c r="U11" s="18">
        <v>1872.7844848160985</v>
      </c>
      <c r="V11" s="20"/>
      <c r="W11" s="22"/>
      <c r="X11" s="22"/>
      <c r="Y11" s="21"/>
      <c r="Z11" s="21"/>
      <c r="AA11" s="15">
        <v>4049.6052297712235</v>
      </c>
      <c r="AB11" s="16">
        <v>13338.999736596277</v>
      </c>
    </row>
    <row r="12" spans="2:29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9">
        <v>7000</v>
      </c>
      <c r="P12" s="14">
        <f t="shared" si="0"/>
        <v>23848.806348534097</v>
      </c>
      <c r="Q12" s="18">
        <f t="shared" si="3"/>
        <v>98.128291310594975</v>
      </c>
      <c r="R12" s="18"/>
      <c r="S12" s="18">
        <f t="shared" si="2"/>
        <v>686.89803917416486</v>
      </c>
      <c r="T12" s="11">
        <f>(E12*0.07)</f>
        <v>686.89803917416486</v>
      </c>
      <c r="U12" s="18">
        <v>2416.8477732205961</v>
      </c>
      <c r="V12" s="20"/>
      <c r="W12" s="22"/>
      <c r="X12" s="22">
        <v>2004.72</v>
      </c>
      <c r="Y12" s="21"/>
      <c r="Z12" s="21"/>
      <c r="AA12" s="15">
        <v>5893.4921428795205</v>
      </c>
      <c r="AB12" s="16">
        <v>17955.314205654577</v>
      </c>
      <c r="AC12" s="17"/>
    </row>
    <row r="13" spans="2:29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/>
      <c r="P13" s="14">
        <f t="shared" si="0"/>
        <v>16848.806348534097</v>
      </c>
      <c r="Q13" s="18">
        <f t="shared" si="3"/>
        <v>98.128291310594975</v>
      </c>
      <c r="R13" s="18">
        <f>500</f>
        <v>500</v>
      </c>
      <c r="S13" s="18">
        <f t="shared" si="2"/>
        <v>686.89803917416486</v>
      </c>
      <c r="T13" s="11">
        <f>(E13*0.07)</f>
        <v>686.89803917416486</v>
      </c>
      <c r="U13" s="18">
        <v>1669.2477732205962</v>
      </c>
      <c r="V13" s="20"/>
      <c r="W13" s="22"/>
      <c r="X13" s="22"/>
      <c r="Y13" s="21"/>
      <c r="Z13" s="21"/>
      <c r="AA13" s="15">
        <v>3641.1721428795208</v>
      </c>
      <c r="AB13" s="16">
        <v>13207.634205654576</v>
      </c>
    </row>
    <row r="14" spans="2:29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/>
      <c r="O14" s="19"/>
      <c r="P14" s="14">
        <f t="shared" si="0"/>
        <v>13676.600397925749</v>
      </c>
      <c r="Q14" s="18">
        <f t="shared" si="3"/>
        <v>81.934003979257483</v>
      </c>
      <c r="R14" s="18">
        <f>500</f>
        <v>500</v>
      </c>
      <c r="S14" s="18">
        <f t="shared" si="2"/>
        <v>573.53802785480241</v>
      </c>
      <c r="T14" s="11">
        <f>(E14*0.07)</f>
        <v>573.53802785480241</v>
      </c>
      <c r="U14" s="18">
        <v>1157.5011889969401</v>
      </c>
      <c r="V14" s="20"/>
      <c r="W14" s="22"/>
      <c r="X14" s="22"/>
      <c r="Y14" s="21">
        <v>966.64</v>
      </c>
      <c r="Z14" s="21">
        <v>1933.28</v>
      </c>
      <c r="AA14" s="15">
        <v>5786.4312486858025</v>
      </c>
      <c r="AB14" s="16">
        <v>7890.1691492399468</v>
      </c>
    </row>
    <row r="15" spans="2:29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7000</v>
      </c>
      <c r="P15" s="14">
        <f t="shared" si="0"/>
        <v>21121.50163611085</v>
      </c>
      <c r="Q15" s="18"/>
      <c r="R15" s="18"/>
      <c r="S15" s="18">
        <f t="shared" si="2"/>
        <v>538.31039517155239</v>
      </c>
      <c r="T15" s="11">
        <f>(E15*0.07)</f>
        <v>538.31039517155239</v>
      </c>
      <c r="U15" s="18">
        <v>1898.869338798379</v>
      </c>
      <c r="V15" s="20"/>
      <c r="W15" s="22"/>
      <c r="X15" s="22"/>
      <c r="Y15" s="21"/>
      <c r="Z15" s="21"/>
      <c r="AA15" s="15">
        <v>2975.4901291414835</v>
      </c>
      <c r="AB15" s="16">
        <v>18146.011506969367</v>
      </c>
      <c r="AC15" s="17"/>
    </row>
    <row r="16" spans="2:29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4">
        <f t="shared" si="0"/>
        <v>6069.96</v>
      </c>
      <c r="Q16" s="18"/>
      <c r="R16" s="26"/>
      <c r="S16" s="26"/>
      <c r="T16" s="11"/>
      <c r="U16" s="18">
        <v>527.76699999999994</v>
      </c>
      <c r="V16" s="20"/>
      <c r="W16" s="21"/>
      <c r="X16" s="21"/>
      <c r="Y16" s="21"/>
      <c r="Z16" s="21"/>
      <c r="AA16" s="15">
        <v>527.76699999999994</v>
      </c>
      <c r="AB16" s="16">
        <v>5542.1930000000002</v>
      </c>
    </row>
    <row r="17" spans="2:29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7"/>
      <c r="P17" s="14">
        <f t="shared" si="0"/>
        <v>12438</v>
      </c>
      <c r="Q17" s="26"/>
      <c r="R17" s="26"/>
      <c r="S17" s="26"/>
      <c r="T17" s="31"/>
      <c r="U17" s="26">
        <v>1936</v>
      </c>
      <c r="V17" s="57"/>
      <c r="W17" s="32"/>
      <c r="X17" s="32"/>
      <c r="Y17" s="32"/>
      <c r="Z17" s="32"/>
      <c r="AA17" s="15">
        <v>1936</v>
      </c>
      <c r="AB17" s="16">
        <v>10502</v>
      </c>
    </row>
    <row r="18" spans="2:29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AB18" si="4">SUM(F4:F17)</f>
        <v>10300</v>
      </c>
      <c r="G18" s="36">
        <f t="shared" si="4"/>
        <v>9964</v>
      </c>
      <c r="H18" s="36">
        <f t="shared" si="4"/>
        <v>10020</v>
      </c>
      <c r="I18" s="36">
        <f t="shared" si="4"/>
        <v>5150</v>
      </c>
      <c r="J18" s="36">
        <f t="shared" si="4"/>
        <v>12814.2</v>
      </c>
      <c r="K18" s="36">
        <f t="shared" si="4"/>
        <v>6579</v>
      </c>
      <c r="L18" s="36">
        <f t="shared" si="4"/>
        <v>1225</v>
      </c>
      <c r="M18" s="36">
        <f t="shared" si="4"/>
        <v>5674</v>
      </c>
      <c r="N18" s="36">
        <f t="shared" si="4"/>
        <v>9444.1054852628622</v>
      </c>
      <c r="O18" s="36">
        <f t="shared" si="4"/>
        <v>28000</v>
      </c>
      <c r="P18" s="36">
        <f>SUM(P4:P17)</f>
        <v>270644.40479981131</v>
      </c>
      <c r="Q18" s="36">
        <f t="shared" si="4"/>
        <v>653.83909712021239</v>
      </c>
      <c r="R18" s="36">
        <f t="shared" si="4"/>
        <v>2500</v>
      </c>
      <c r="S18" s="36">
        <f t="shared" si="4"/>
        <v>6217.5630520183931</v>
      </c>
      <c r="T18" s="36">
        <f t="shared" si="4"/>
        <v>10707.629752018393</v>
      </c>
      <c r="U18" s="36">
        <f t="shared" si="4"/>
        <v>33080.205404124295</v>
      </c>
      <c r="V18" s="36">
        <f t="shared" si="4"/>
        <v>0</v>
      </c>
      <c r="W18" s="36">
        <f t="shared" si="4"/>
        <v>0</v>
      </c>
      <c r="X18" s="36">
        <f t="shared" si="4"/>
        <v>7561.97</v>
      </c>
      <c r="Y18" s="36">
        <f t="shared" si="4"/>
        <v>1933.28</v>
      </c>
      <c r="Z18" s="36">
        <f t="shared" si="4"/>
        <v>1933.28</v>
      </c>
      <c r="AA18" s="36">
        <f t="shared" si="4"/>
        <v>64587.76730528129</v>
      </c>
      <c r="AB18" s="36">
        <f t="shared" si="4"/>
        <v>206056.63749453006</v>
      </c>
      <c r="AC18" s="17"/>
    </row>
    <row r="19" spans="2:29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1" spans="2:29" x14ac:dyDescent="0.25">
      <c r="B21" t="s">
        <v>79</v>
      </c>
      <c r="C21" t="s">
        <v>83</v>
      </c>
    </row>
    <row r="22" spans="2:29" x14ac:dyDescent="0.25">
      <c r="B22" t="s">
        <v>80</v>
      </c>
      <c r="C22" t="s">
        <v>84</v>
      </c>
    </row>
    <row r="23" spans="2:29" x14ac:dyDescent="0.25">
      <c r="B23" t="s">
        <v>81</v>
      </c>
      <c r="C23" t="s">
        <v>85</v>
      </c>
    </row>
    <row r="24" spans="2:29" x14ac:dyDescent="0.25">
      <c r="B24" t="s">
        <v>82</v>
      </c>
      <c r="C24" t="s">
        <v>86</v>
      </c>
    </row>
    <row r="25" spans="2:29" x14ac:dyDescent="0.25">
      <c r="B25" t="s">
        <v>35</v>
      </c>
      <c r="C25" t="s">
        <v>87</v>
      </c>
    </row>
  </sheetData>
  <pageMargins left="0" right="0.78740157480314965" top="0.74803149606299213" bottom="0.74803149606299213" header="0.31496062992125984" footer="0.31496062992125984"/>
  <pageSetup scale="9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25"/>
  <sheetViews>
    <sheetView topLeftCell="A19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6" width="9.5703125" customWidth="1"/>
    <col min="17" max="17" width="12.5703125" bestFit="1" customWidth="1"/>
    <col min="18" max="18" width="7.42578125" customWidth="1"/>
    <col min="19" max="20" width="8.7109375" bestFit="1" customWidth="1"/>
    <col min="21" max="21" width="9" customWidth="1"/>
    <col min="22" max="22" width="9.5703125" customWidth="1"/>
    <col min="23" max="23" width="8.5703125" customWidth="1"/>
    <col min="24" max="25" width="10.140625" customWidth="1"/>
    <col min="26" max="26" width="9.5703125" customWidth="1"/>
    <col min="27" max="27" width="12.5703125" bestFit="1" customWidth="1"/>
    <col min="28" max="28" width="14.140625" bestFit="1" customWidth="1"/>
  </cols>
  <sheetData>
    <row r="1" spans="2:30" ht="18.75" x14ac:dyDescent="0.25">
      <c r="E1" s="1"/>
      <c r="F1" s="2" t="s">
        <v>68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30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30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65</v>
      </c>
      <c r="O3" s="3" t="s">
        <v>66</v>
      </c>
      <c r="P3" s="3" t="s">
        <v>67</v>
      </c>
      <c r="Q3" s="3" t="s">
        <v>0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6" t="s">
        <v>21</v>
      </c>
      <c r="X3" s="67" t="s">
        <v>1</v>
      </c>
      <c r="Y3" s="68" t="s">
        <v>53</v>
      </c>
      <c r="Z3" s="67" t="s">
        <v>2</v>
      </c>
      <c r="AA3" s="69" t="s">
        <v>3</v>
      </c>
    </row>
    <row r="4" spans="2:30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58"/>
      <c r="P4" s="13"/>
      <c r="Q4" s="14">
        <f>SUM(E4:P4)</f>
        <v>19586.689999999999</v>
      </c>
      <c r="R4" s="11"/>
      <c r="S4" s="11"/>
      <c r="T4" s="11"/>
      <c r="U4" s="11">
        <v>1350.0683000000001</v>
      </c>
      <c r="V4" s="11">
        <v>3400.1570879999995</v>
      </c>
      <c r="W4" s="15"/>
      <c r="X4" s="15"/>
      <c r="Y4" s="15"/>
      <c r="Z4" s="15">
        <f t="shared" ref="Z4:Z17" si="0">SUM(R4:Y4)</f>
        <v>4750.2253879999998</v>
      </c>
      <c r="AA4" s="16">
        <f t="shared" ref="AA4:AA17" si="1">+Q4-Z4</f>
        <v>14836.464612</v>
      </c>
    </row>
    <row r="5" spans="2:30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58"/>
      <c r="P5" s="19"/>
      <c r="Q5" s="14">
        <f t="shared" ref="Q5:Q17" si="2">SUM(E5:P5)</f>
        <v>15217.51</v>
      </c>
      <c r="R5" s="18"/>
      <c r="S5" s="18"/>
      <c r="T5" s="18"/>
      <c r="U5" s="11">
        <v>1044.2257000000002</v>
      </c>
      <c r="V5" s="18">
        <v>2384.42164</v>
      </c>
      <c r="W5" s="15">
        <v>1390.58</v>
      </c>
      <c r="X5" s="21"/>
      <c r="Y5" s="21"/>
      <c r="Z5" s="15">
        <f t="shared" si="0"/>
        <v>4819.2273400000004</v>
      </c>
      <c r="AA5" s="16">
        <f t="shared" si="1"/>
        <v>10398.282660000001</v>
      </c>
    </row>
    <row r="6" spans="2:30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58"/>
      <c r="P6" s="19"/>
      <c r="Q6" s="14">
        <f t="shared" si="2"/>
        <v>15217.51</v>
      </c>
      <c r="R6" s="18"/>
      <c r="S6" s="18"/>
      <c r="T6" s="18"/>
      <c r="U6" s="11">
        <v>1044.2257000000002</v>
      </c>
      <c r="V6" s="18">
        <v>2384.42164</v>
      </c>
      <c r="W6" s="21"/>
      <c r="X6" s="21"/>
      <c r="Y6" s="21"/>
      <c r="Z6" s="15">
        <f t="shared" si="0"/>
        <v>3428.6473400000004</v>
      </c>
      <c r="AA6" s="16">
        <f t="shared" si="1"/>
        <v>11788.862659999999</v>
      </c>
    </row>
    <row r="7" spans="2:30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f t="shared" ref="N7:N15" si="3">(E7/15)*3</f>
        <v>3004.42</v>
      </c>
      <c r="O7" s="58"/>
      <c r="P7" s="19"/>
      <c r="Q7" s="14">
        <f t="shared" si="2"/>
        <v>22476.519999999997</v>
      </c>
      <c r="R7" s="18"/>
      <c r="S7" s="18"/>
      <c r="T7" s="18"/>
      <c r="U7" s="11">
        <v>1051.547</v>
      </c>
      <c r="V7" s="18">
        <v>3132.6453119999996</v>
      </c>
      <c r="W7" s="22"/>
      <c r="X7" s="21"/>
      <c r="Y7" s="21"/>
      <c r="Z7" s="15">
        <f t="shared" si="0"/>
        <v>4184.1923119999992</v>
      </c>
      <c r="AA7" s="16">
        <f t="shared" si="1"/>
        <v>18292.327687999998</v>
      </c>
    </row>
    <row r="8" spans="2:30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9">
        <f t="shared" si="3"/>
        <v>3149.6542200152935</v>
      </c>
      <c r="O8" s="58">
        <f>(E8/15)*7</f>
        <v>7349.1931800356851</v>
      </c>
      <c r="P8" s="19"/>
      <c r="Q8" s="14">
        <f t="shared" si="2"/>
        <v>32251.11850012745</v>
      </c>
      <c r="R8" s="18"/>
      <c r="S8" s="18"/>
      <c r="T8" s="18">
        <v>1102.3789770053529</v>
      </c>
      <c r="U8" s="11">
        <v>1102.3789770053529</v>
      </c>
      <c r="V8" s="18">
        <v>4340.1350169839798</v>
      </c>
      <c r="W8" s="22"/>
      <c r="X8" s="21"/>
      <c r="Y8" s="21"/>
      <c r="Z8" s="15">
        <f t="shared" si="0"/>
        <v>6544.892970994686</v>
      </c>
      <c r="AA8" s="16">
        <f t="shared" si="1"/>
        <v>25706.225529132764</v>
      </c>
    </row>
    <row r="9" spans="2:30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f t="shared" si="3"/>
        <v>2728.2865621567498</v>
      </c>
      <c r="O9" s="58">
        <f>(E9/15)*7</f>
        <v>6366.001978365749</v>
      </c>
      <c r="P9" s="19"/>
      <c r="Q9" s="14">
        <f t="shared" si="2"/>
        <v>28909.721351306249</v>
      </c>
      <c r="R9" s="18">
        <v>136.41432810783749</v>
      </c>
      <c r="S9" s="18">
        <v>1000</v>
      </c>
      <c r="T9" s="18">
        <v>954.90029675486244</v>
      </c>
      <c r="U9" s="11">
        <v>954.90029675486244</v>
      </c>
      <c r="V9" s="18">
        <v>3737.6425294617834</v>
      </c>
      <c r="W9" s="15">
        <v>4166.67</v>
      </c>
      <c r="X9" s="21">
        <v>966.64</v>
      </c>
      <c r="Y9" s="21"/>
      <c r="Z9" s="15">
        <f t="shared" si="0"/>
        <v>11917.167451079345</v>
      </c>
      <c r="AA9" s="16">
        <f t="shared" si="1"/>
        <v>16992.553900226903</v>
      </c>
      <c r="AB9" s="17"/>
      <c r="AC9" s="17"/>
      <c r="AD9" s="17"/>
    </row>
    <row r="10" spans="2:30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f t="shared" si="3"/>
        <v>2548.9226549650498</v>
      </c>
      <c r="O10" s="58">
        <f>(E10/15)*7</f>
        <v>5947.4861949184497</v>
      </c>
      <c r="P10" s="19">
        <v>825</v>
      </c>
      <c r="Q10" s="14">
        <f t="shared" si="2"/>
        <v>28294.022124708747</v>
      </c>
      <c r="R10" s="18">
        <v>127.4461327482525</v>
      </c>
      <c r="S10" s="18"/>
      <c r="T10" s="18">
        <v>892.12292923776749</v>
      </c>
      <c r="U10" s="11">
        <v>892.12292923776749</v>
      </c>
      <c r="V10" s="18">
        <v>3539.1903229851978</v>
      </c>
      <c r="W10" s="24"/>
      <c r="X10" s="20"/>
      <c r="Y10" s="20"/>
      <c r="Z10" s="15">
        <f t="shared" si="0"/>
        <v>5450.882314208985</v>
      </c>
      <c r="AA10" s="16">
        <f t="shared" si="1"/>
        <v>22843.139810499761</v>
      </c>
    </row>
    <row r="11" spans="2:30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f t="shared" si="3"/>
        <v>2235.7609932734999</v>
      </c>
      <c r="O11" s="58"/>
      <c r="P11" s="19"/>
      <c r="Q11" s="14">
        <f t="shared" si="2"/>
        <v>19061.565959641001</v>
      </c>
      <c r="R11" s="18">
        <v>111.78804966367501</v>
      </c>
      <c r="S11" s="18">
        <v>500</v>
      </c>
      <c r="T11" s="18">
        <v>782.51634764572509</v>
      </c>
      <c r="U11" s="11">
        <v>782.51634764572509</v>
      </c>
      <c r="V11" s="18">
        <v>2290.688718897708</v>
      </c>
      <c r="W11" s="22"/>
      <c r="X11" s="21"/>
      <c r="Y11" s="21"/>
      <c r="Z11" s="15">
        <f t="shared" si="0"/>
        <v>4467.5094638528335</v>
      </c>
      <c r="AA11" s="16">
        <f t="shared" si="1"/>
        <v>14594.056495788167</v>
      </c>
    </row>
    <row r="12" spans="2:30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f t="shared" si="3"/>
        <v>1962.5658262118995</v>
      </c>
      <c r="O12" s="58">
        <f>(E12/15)*7</f>
        <v>4579.3202611610996</v>
      </c>
      <c r="P12" s="19"/>
      <c r="Q12" s="14">
        <f t="shared" si="2"/>
        <v>21923.715218432495</v>
      </c>
      <c r="R12" s="18">
        <v>98.128291310594975</v>
      </c>
      <c r="S12" s="18"/>
      <c r="T12" s="18">
        <v>686.89803917416486</v>
      </c>
      <c r="U12" s="11">
        <v>686.89803917416486</v>
      </c>
      <c r="V12" s="18">
        <v>2450.4800405257456</v>
      </c>
      <c r="W12" s="22">
        <v>2004.72</v>
      </c>
      <c r="X12" s="21"/>
      <c r="Y12" s="21"/>
      <c r="Z12" s="15">
        <f t="shared" si="0"/>
        <v>5927.1244101846705</v>
      </c>
      <c r="AA12" s="16">
        <f t="shared" si="1"/>
        <v>15996.590808247824</v>
      </c>
    </row>
    <row r="13" spans="2:30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f t="shared" si="3"/>
        <v>1962.5658262118995</v>
      </c>
      <c r="O13" s="58">
        <f>(E13/15)*7</f>
        <v>4579.3202611610996</v>
      </c>
      <c r="P13" s="19"/>
      <c r="Q13" s="14">
        <f t="shared" si="2"/>
        <v>21923.715218432495</v>
      </c>
      <c r="R13" s="18">
        <v>98.128291310594975</v>
      </c>
      <c r="S13" s="18">
        <v>500</v>
      </c>
      <c r="T13" s="18">
        <v>686.89803917416486</v>
      </c>
      <c r="U13" s="11">
        <v>686.89803917416486</v>
      </c>
      <c r="V13" s="18">
        <v>2450.4800405257456</v>
      </c>
      <c r="W13" s="22"/>
      <c r="X13" s="21"/>
      <c r="Y13" s="21"/>
      <c r="Z13" s="15">
        <f t="shared" si="0"/>
        <v>4422.4044101846703</v>
      </c>
      <c r="AA13" s="16">
        <f t="shared" si="1"/>
        <v>17501.310808247825</v>
      </c>
    </row>
    <row r="14" spans="2:30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f t="shared" si="3"/>
        <v>1638.68007958515</v>
      </c>
      <c r="O14" s="58"/>
      <c r="P14" s="19"/>
      <c r="Q14" s="14">
        <f t="shared" si="2"/>
        <v>15304.080477510899</v>
      </c>
      <c r="R14" s="18">
        <v>81.934003979257483</v>
      </c>
      <c r="S14" s="18">
        <v>500</v>
      </c>
      <c r="T14" s="18">
        <v>573.53802785480241</v>
      </c>
      <c r="U14" s="11">
        <v>573.53802785480241</v>
      </c>
      <c r="V14" s="18">
        <v>1570.5480614966341</v>
      </c>
      <c r="W14" s="22"/>
      <c r="X14" s="21">
        <v>966.64</v>
      </c>
      <c r="Y14" s="21">
        <v>1933.28</v>
      </c>
      <c r="Z14" s="15">
        <f t="shared" si="0"/>
        <v>6199.4781211854961</v>
      </c>
      <c r="AA14" s="16">
        <f t="shared" si="1"/>
        <v>9104.6023563254021</v>
      </c>
    </row>
    <row r="15" spans="2:30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f t="shared" si="3"/>
        <v>1538.0297004901495</v>
      </c>
      <c r="O15" s="58">
        <f>(E15/15)*7</f>
        <v>3588.7359678103489</v>
      </c>
      <c r="P15" s="19">
        <f>1140*2</f>
        <v>2280</v>
      </c>
      <c r="Q15" s="14">
        <f t="shared" si="2"/>
        <v>20540.914170751246</v>
      </c>
      <c r="R15" s="18"/>
      <c r="S15" s="18"/>
      <c r="T15" s="18">
        <v>538.31039517155239</v>
      </c>
      <c r="U15" s="11">
        <v>538.31039517155239</v>
      </c>
      <c r="V15" s="18">
        <v>2076.0945974979736</v>
      </c>
      <c r="W15" s="22"/>
      <c r="X15" s="21"/>
      <c r="Y15" s="21"/>
      <c r="Z15" s="15">
        <f t="shared" si="0"/>
        <v>3152.7153878410782</v>
      </c>
      <c r="AA15" s="16">
        <f t="shared" si="1"/>
        <v>17388.198782910167</v>
      </c>
    </row>
    <row r="16" spans="2:30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59"/>
      <c r="P16" s="19"/>
      <c r="Q16" s="14">
        <f t="shared" si="2"/>
        <v>6069.96</v>
      </c>
      <c r="R16" s="18"/>
      <c r="S16" s="26"/>
      <c r="T16" s="26"/>
      <c r="U16" s="11"/>
      <c r="V16" s="18">
        <v>527.76699999999994</v>
      </c>
      <c r="W16" s="21"/>
      <c r="X16" s="21"/>
      <c r="Y16" s="21"/>
      <c r="Z16" s="15">
        <f t="shared" si="0"/>
        <v>527.76699999999994</v>
      </c>
      <c r="AA16" s="16">
        <f t="shared" si="1"/>
        <v>5542.1930000000002</v>
      </c>
    </row>
    <row r="17" spans="2:28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59"/>
      <c r="P17" s="27"/>
      <c r="Q17" s="14">
        <f t="shared" si="2"/>
        <v>12438</v>
      </c>
      <c r="R17" s="26"/>
      <c r="S17" s="26"/>
      <c r="T17" s="26"/>
      <c r="U17" s="31"/>
      <c r="V17" s="26">
        <v>1936</v>
      </c>
      <c r="W17" s="32"/>
      <c r="X17" s="32"/>
      <c r="Y17" s="32"/>
      <c r="Z17" s="15">
        <f t="shared" si="0"/>
        <v>1936</v>
      </c>
      <c r="AA17" s="16">
        <f t="shared" si="1"/>
        <v>10502</v>
      </c>
    </row>
    <row r="18" spans="2:28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AA18" si="4">SUM(F4:F17)</f>
        <v>9964</v>
      </c>
      <c r="G18" s="36">
        <f t="shared" si="4"/>
        <v>10864</v>
      </c>
      <c r="H18" s="36">
        <f t="shared" si="4"/>
        <v>9964</v>
      </c>
      <c r="I18" s="36">
        <f t="shared" si="4"/>
        <v>9000</v>
      </c>
      <c r="J18" s="36">
        <f t="shared" si="4"/>
        <v>1385</v>
      </c>
      <c r="K18" s="36">
        <f t="shared" si="4"/>
        <v>2372</v>
      </c>
      <c r="L18" s="36">
        <f t="shared" si="4"/>
        <v>1225</v>
      </c>
      <c r="M18" s="36">
        <f t="shared" si="4"/>
        <v>6683</v>
      </c>
      <c r="N18" s="36">
        <f t="shared" si="4"/>
        <v>20768.885862909687</v>
      </c>
      <c r="O18" s="36">
        <f t="shared" si="4"/>
        <v>32410.057843452432</v>
      </c>
      <c r="P18" s="36">
        <f t="shared" si="4"/>
        <v>3105</v>
      </c>
      <c r="Q18" s="36">
        <f t="shared" si="4"/>
        <v>279215.04302091058</v>
      </c>
      <c r="R18" s="36">
        <f t="shared" si="4"/>
        <v>653.83909712021239</v>
      </c>
      <c r="S18" s="36">
        <f t="shared" si="4"/>
        <v>2500</v>
      </c>
      <c r="T18" s="36">
        <f t="shared" si="4"/>
        <v>6217.5630520183931</v>
      </c>
      <c r="U18" s="36">
        <f t="shared" si="4"/>
        <v>10707.629752018393</v>
      </c>
      <c r="V18" s="36">
        <f t="shared" si="4"/>
        <v>36220.672008374764</v>
      </c>
      <c r="W18" s="36">
        <f t="shared" si="4"/>
        <v>7561.97</v>
      </c>
      <c r="X18" s="36">
        <f t="shared" si="4"/>
        <v>1933.28</v>
      </c>
      <c r="Y18" s="36">
        <f t="shared" si="4"/>
        <v>1933.28</v>
      </c>
      <c r="Z18" s="36">
        <f t="shared" si="4"/>
        <v>67728.233909531758</v>
      </c>
      <c r="AA18" s="36">
        <f t="shared" si="4"/>
        <v>211486.8091113788</v>
      </c>
      <c r="AB18" s="17"/>
    </row>
    <row r="19" spans="2:28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2:28" x14ac:dyDescent="0.25">
      <c r="B20" s="42"/>
      <c r="E20" s="38"/>
    </row>
    <row r="21" spans="2:28" x14ac:dyDescent="0.25">
      <c r="B21" t="s">
        <v>79</v>
      </c>
      <c r="C21" t="s">
        <v>83</v>
      </c>
      <c r="E21" s="38"/>
    </row>
    <row r="22" spans="2:28" x14ac:dyDescent="0.25">
      <c r="B22" t="s">
        <v>80</v>
      </c>
      <c r="C22" t="s">
        <v>84</v>
      </c>
      <c r="E22" s="38"/>
    </row>
    <row r="23" spans="2:28" x14ac:dyDescent="0.25">
      <c r="B23" t="s">
        <v>81</v>
      </c>
      <c r="C23" t="s">
        <v>85</v>
      </c>
      <c r="E23" s="38"/>
    </row>
    <row r="24" spans="2:28" x14ac:dyDescent="0.25">
      <c r="B24" t="s">
        <v>82</v>
      </c>
      <c r="C24" t="s">
        <v>86</v>
      </c>
    </row>
    <row r="25" spans="2:28" x14ac:dyDescent="0.25">
      <c r="B25" t="s">
        <v>35</v>
      </c>
      <c r="C25" t="s">
        <v>87</v>
      </c>
    </row>
  </sheetData>
  <pageMargins left="0" right="0.70866141732283472" top="0.74803149606299213" bottom="0.74803149606299213" header="0.31496062992125984" footer="0.31496062992125984"/>
  <pageSetup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25"/>
  <sheetViews>
    <sheetView topLeftCell="A16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9.5703125" bestFit="1" customWidth="1"/>
    <col min="17" max="18" width="9.28515625" customWidth="1"/>
    <col min="19" max="19" width="12.5703125" bestFit="1" customWidth="1"/>
    <col min="20" max="20" width="7.42578125" customWidth="1"/>
    <col min="21" max="22" width="8.7109375" bestFit="1" customWidth="1"/>
    <col min="23" max="23" width="9" customWidth="1"/>
    <col min="24" max="24" width="9.5703125" customWidth="1"/>
    <col min="25" max="25" width="8.5703125" customWidth="1"/>
    <col min="26" max="27" width="10.140625" customWidth="1"/>
    <col min="28" max="28" width="9.5703125" customWidth="1"/>
    <col min="29" max="29" width="12.5703125" bestFit="1" customWidth="1"/>
  </cols>
  <sheetData>
    <row r="1" spans="2:29" ht="18.75" x14ac:dyDescent="0.25">
      <c r="E1" s="1"/>
      <c r="F1" s="2" t="s">
        <v>74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9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29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69</v>
      </c>
      <c r="P3" s="3" t="s">
        <v>70</v>
      </c>
      <c r="Q3" s="3" t="s">
        <v>71</v>
      </c>
      <c r="R3" s="3" t="s">
        <v>72</v>
      </c>
      <c r="S3" s="70" t="s">
        <v>0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6" t="s">
        <v>21</v>
      </c>
      <c r="Z3" s="67" t="s">
        <v>1</v>
      </c>
      <c r="AA3" s="68" t="s">
        <v>53</v>
      </c>
      <c r="AB3" s="67" t="s">
        <v>2</v>
      </c>
      <c r="AC3" s="69" t="s">
        <v>3</v>
      </c>
    </row>
    <row r="4" spans="2:29" x14ac:dyDescent="0.25">
      <c r="B4" s="7" t="s">
        <v>79</v>
      </c>
      <c r="C4" s="8" t="s">
        <v>73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2">
        <v>10999.688693333334</v>
      </c>
      <c r="Q4" s="58">
        <v>778.05</v>
      </c>
      <c r="R4" s="13"/>
      <c r="S4" s="14">
        <f>SUM(E4:R4)</f>
        <v>31264.428693333331</v>
      </c>
      <c r="T4" s="11"/>
      <c r="U4" s="11"/>
      <c r="V4" s="11"/>
      <c r="W4" s="11">
        <v>1350.0683000000001</v>
      </c>
      <c r="X4" s="11">
        <v>4699.4538039999998</v>
      </c>
      <c r="Y4" s="15"/>
      <c r="Z4" s="15"/>
      <c r="AA4" s="15"/>
      <c r="AB4" s="15">
        <f>SUM(T4:AA4)</f>
        <v>6049.5221039999997</v>
      </c>
      <c r="AC4" s="16">
        <f t="shared" ref="AC4:AC17" si="0">+S4-AB4</f>
        <v>25214.906589333332</v>
      </c>
    </row>
    <row r="5" spans="2:29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2">
        <v>6451.9698466666659</v>
      </c>
      <c r="Q5" s="58">
        <v>778.05</v>
      </c>
      <c r="R5" s="19"/>
      <c r="S5" s="14">
        <f t="shared" ref="S5:S17" si="1">SUM(E5:R5)</f>
        <v>22347.529846666665</v>
      </c>
      <c r="T5" s="18"/>
      <c r="U5" s="18"/>
      <c r="V5" s="18"/>
      <c r="W5" s="11">
        <v>1044.2257000000002</v>
      </c>
      <c r="X5" s="18">
        <v>3119.5176059679998</v>
      </c>
      <c r="Y5" s="15">
        <v>1390.58</v>
      </c>
      <c r="Z5" s="21"/>
      <c r="AA5" s="21"/>
      <c r="AB5" s="15">
        <f t="shared" ref="AB5:AB17" si="2">SUM(T5:AA5)</f>
        <v>5554.3233059679997</v>
      </c>
      <c r="AC5" s="16">
        <f t="shared" si="0"/>
        <v>16793.206540698666</v>
      </c>
    </row>
    <row r="6" spans="2:29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2">
        <v>9166.9566666666669</v>
      </c>
      <c r="Q6" s="58">
        <v>778.05</v>
      </c>
      <c r="R6" s="19"/>
      <c r="S6" s="14">
        <f t="shared" si="1"/>
        <v>25062.516666666666</v>
      </c>
      <c r="T6" s="18"/>
      <c r="U6" s="18"/>
      <c r="V6" s="18"/>
      <c r="W6" s="11">
        <v>1044.2257000000002</v>
      </c>
      <c r="X6" s="18">
        <v>3438.800056</v>
      </c>
      <c r="Y6" s="21"/>
      <c r="Z6" s="21"/>
      <c r="AA6" s="21"/>
      <c r="AB6" s="15">
        <f t="shared" si="2"/>
        <v>4483.025756</v>
      </c>
      <c r="AC6" s="16">
        <f t="shared" si="0"/>
        <v>20579.490910666667</v>
      </c>
    </row>
    <row r="7" spans="2:29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/>
      <c r="P7" s="12">
        <v>9236.6833333333343</v>
      </c>
      <c r="Q7" s="58">
        <v>778.05</v>
      </c>
      <c r="R7" s="19"/>
      <c r="S7" s="14">
        <f t="shared" si="1"/>
        <v>36814.58</v>
      </c>
      <c r="T7" s="18"/>
      <c r="U7" s="18"/>
      <c r="V7" s="18"/>
      <c r="W7" s="11">
        <v>1051.547</v>
      </c>
      <c r="X7" s="18">
        <v>4515.6224880000009</v>
      </c>
      <c r="Y7" s="22"/>
      <c r="Z7" s="21"/>
      <c r="AA7" s="21"/>
      <c r="AB7" s="15">
        <f t="shared" si="2"/>
        <v>5567.1694880000014</v>
      </c>
      <c r="AC7" s="16">
        <f t="shared" si="0"/>
        <v>31247.410512000002</v>
      </c>
    </row>
    <row r="8" spans="2:29" ht="15" customHeight="1" x14ac:dyDescent="0.25">
      <c r="B8" s="7" t="s">
        <v>81</v>
      </c>
      <c r="C8" s="8" t="s">
        <v>26</v>
      </c>
      <c r="D8" s="9">
        <v>10</v>
      </c>
      <c r="E8" s="10">
        <v>15748.27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9">
        <v>4199.5389600203916</v>
      </c>
      <c r="P8" s="12">
        <v>9720.7974000509803</v>
      </c>
      <c r="Q8" s="58">
        <v>778.05</v>
      </c>
      <c r="R8" s="19">
        <v>5850</v>
      </c>
      <c r="S8" s="14">
        <f t="shared" si="1"/>
        <v>46586.22584008157</v>
      </c>
      <c r="T8" s="18"/>
      <c r="U8" s="18"/>
      <c r="V8" s="18">
        <v>1102.3789770053529</v>
      </c>
      <c r="W8" s="11">
        <v>1102.3789770053529</v>
      </c>
      <c r="X8" s="18">
        <v>5961.0107060351756</v>
      </c>
      <c r="Y8" s="22"/>
      <c r="Z8" s="21"/>
      <c r="AA8" s="21"/>
      <c r="AB8" s="15">
        <f t="shared" si="2"/>
        <v>8165.7686600458819</v>
      </c>
      <c r="AC8" s="16">
        <f t="shared" si="0"/>
        <v>38420.457180035686</v>
      </c>
    </row>
    <row r="9" spans="2:29" ht="15" customHeight="1" x14ac:dyDescent="0.25">
      <c r="B9" s="7" t="s">
        <v>81</v>
      </c>
      <c r="C9" s="8" t="s">
        <v>27</v>
      </c>
      <c r="D9" s="9">
        <v>8</v>
      </c>
      <c r="E9" s="10">
        <v>13641.43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19">
        <v>3637.7154162089996</v>
      </c>
      <c r="P9" s="12">
        <v>8316.2385405224995</v>
      </c>
      <c r="Q9" s="58">
        <v>778.05</v>
      </c>
      <c r="R9" s="19"/>
      <c r="S9" s="14">
        <f t="shared" si="1"/>
        <v>36167.491664836009</v>
      </c>
      <c r="T9" s="18">
        <v>136.41432810783749</v>
      </c>
      <c r="U9" s="18">
        <v>1000</v>
      </c>
      <c r="V9" s="18">
        <v>954.90029675486244</v>
      </c>
      <c r="W9" s="11">
        <v>954.90029675486244</v>
      </c>
      <c r="X9" s="18">
        <v>4236.2339688810516</v>
      </c>
      <c r="Y9" s="15">
        <v>4166.67</v>
      </c>
      <c r="Z9" s="21">
        <v>966.64</v>
      </c>
      <c r="AA9" s="21"/>
      <c r="AB9" s="15">
        <f t="shared" si="2"/>
        <v>12415.758890498613</v>
      </c>
      <c r="AC9" s="16">
        <f t="shared" si="0"/>
        <v>23751.732774337397</v>
      </c>
    </row>
    <row r="10" spans="2:29" x14ac:dyDescent="0.25">
      <c r="B10" s="7" t="s">
        <v>81</v>
      </c>
      <c r="C10" s="29" t="s">
        <v>28</v>
      </c>
      <c r="D10" s="23">
        <v>7</v>
      </c>
      <c r="E10" s="10">
        <v>12744.61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3398.5635399533999</v>
      </c>
      <c r="P10" s="12">
        <v>7718.3588498834988</v>
      </c>
      <c r="Q10" s="58">
        <v>778.05</v>
      </c>
      <c r="R10" s="19"/>
      <c r="S10" s="14">
        <f t="shared" si="1"/>
        <v>32971.064159813599</v>
      </c>
      <c r="T10" s="18">
        <v>127.4461327482525</v>
      </c>
      <c r="U10" s="18"/>
      <c r="V10" s="18">
        <v>892.12292923776749</v>
      </c>
      <c r="W10" s="11">
        <v>892.12292923776749</v>
      </c>
      <c r="X10" s="18">
        <v>3734.2881714329783</v>
      </c>
      <c r="Y10" s="24"/>
      <c r="Z10" s="20"/>
      <c r="AA10" s="20"/>
      <c r="AB10" s="15">
        <f t="shared" si="2"/>
        <v>5645.980162656766</v>
      </c>
      <c r="AC10" s="16">
        <f t="shared" si="0"/>
        <v>27325.083997156835</v>
      </c>
    </row>
    <row r="11" spans="2:29" x14ac:dyDescent="0.25">
      <c r="B11" s="7" t="s">
        <v>81</v>
      </c>
      <c r="C11" s="8" t="s">
        <v>29</v>
      </c>
      <c r="D11" s="9">
        <v>5</v>
      </c>
      <c r="E11" s="10">
        <v>11178.8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>
        <v>2981.0146576980001</v>
      </c>
      <c r="P11" s="12">
        <v>6674.4866442450002</v>
      </c>
      <c r="Q11" s="58">
        <v>778.05</v>
      </c>
      <c r="R11" s="19">
        <v>5850</v>
      </c>
      <c r="S11" s="14">
        <f t="shared" si="1"/>
        <v>33672.151301942999</v>
      </c>
      <c r="T11" s="18">
        <v>111.78804966367501</v>
      </c>
      <c r="U11" s="18">
        <v>500</v>
      </c>
      <c r="V11" s="18">
        <v>782.51634764572509</v>
      </c>
      <c r="W11" s="11">
        <v>782.51634764572509</v>
      </c>
      <c r="X11" s="18">
        <v>3632.5971611981331</v>
      </c>
      <c r="Y11" s="22"/>
      <c r="Z11" s="21"/>
      <c r="AA11" s="21"/>
      <c r="AB11" s="15">
        <f t="shared" si="2"/>
        <v>5809.4179061532577</v>
      </c>
      <c r="AC11" s="16">
        <f t="shared" si="0"/>
        <v>27862.733395789743</v>
      </c>
    </row>
    <row r="12" spans="2:29" x14ac:dyDescent="0.25">
      <c r="B12" s="7" t="s">
        <v>81</v>
      </c>
      <c r="C12" s="8" t="s">
        <v>30</v>
      </c>
      <c r="D12" s="9">
        <v>4</v>
      </c>
      <c r="E12" s="10">
        <v>9812.83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/>
      <c r="O12" s="19">
        <v>2616.7544349491995</v>
      </c>
      <c r="P12" s="12">
        <v>5763.8360873729989</v>
      </c>
      <c r="Q12" s="58">
        <v>778.05</v>
      </c>
      <c r="R12" s="19"/>
      <c r="S12" s="14">
        <f t="shared" si="1"/>
        <v>24699.070522322196</v>
      </c>
      <c r="T12" s="18">
        <v>98.128291310594975</v>
      </c>
      <c r="U12" s="18"/>
      <c r="V12" s="18">
        <v>686.89803917416486</v>
      </c>
      <c r="W12" s="11">
        <v>686.89803917416486</v>
      </c>
      <c r="X12" s="18">
        <v>2424.5601541783194</v>
      </c>
      <c r="Y12" s="22">
        <v>2004.72</v>
      </c>
      <c r="Z12" s="21"/>
      <c r="AA12" s="21"/>
      <c r="AB12" s="15">
        <f t="shared" si="2"/>
        <v>5901.2045238372439</v>
      </c>
      <c r="AC12" s="16">
        <f t="shared" si="0"/>
        <v>18797.865998484951</v>
      </c>
    </row>
    <row r="13" spans="2:29" x14ac:dyDescent="0.25">
      <c r="B13" s="7" t="s">
        <v>81</v>
      </c>
      <c r="C13" s="8" t="s">
        <v>31</v>
      </c>
      <c r="D13" s="9">
        <v>4</v>
      </c>
      <c r="E13" s="10">
        <v>9812.83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>
        <v>2616.7544349491995</v>
      </c>
      <c r="P13" s="12">
        <v>5763.8360873729989</v>
      </c>
      <c r="Q13" s="58">
        <v>778.05</v>
      </c>
      <c r="R13" s="19"/>
      <c r="S13" s="14">
        <f t="shared" si="1"/>
        <v>26007.447739796797</v>
      </c>
      <c r="T13" s="18">
        <v>98.128291310594975</v>
      </c>
      <c r="U13" s="18">
        <v>500</v>
      </c>
      <c r="V13" s="18">
        <v>686.89803917416486</v>
      </c>
      <c r="W13" s="11">
        <v>686.89803917416486</v>
      </c>
      <c r="X13" s="18">
        <v>2570.5885778252969</v>
      </c>
      <c r="Y13" s="22"/>
      <c r="Z13" s="21"/>
      <c r="AA13" s="21"/>
      <c r="AB13" s="15">
        <f t="shared" si="2"/>
        <v>4542.5129474842215</v>
      </c>
      <c r="AC13" s="16">
        <f t="shared" si="0"/>
        <v>21464.934792312575</v>
      </c>
    </row>
    <row r="14" spans="2:29" x14ac:dyDescent="0.25">
      <c r="B14" s="7" t="s">
        <v>81</v>
      </c>
      <c r="C14" s="8" t="s">
        <v>32</v>
      </c>
      <c r="D14" s="9">
        <v>2</v>
      </c>
      <c r="E14" s="10">
        <v>8193.4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9">
        <v>2184.9067727801998</v>
      </c>
      <c r="P14" s="12">
        <v>4684.2169319504992</v>
      </c>
      <c r="Q14" s="58">
        <v>778.05</v>
      </c>
      <c r="R14" s="19"/>
      <c r="S14" s="14">
        <f t="shared" si="1"/>
        <v>22416.2270911208</v>
      </c>
      <c r="T14" s="18">
        <v>81.934003979257483</v>
      </c>
      <c r="U14" s="18">
        <v>500</v>
      </c>
      <c r="V14" s="18">
        <v>573.53802785480241</v>
      </c>
      <c r="W14" s="11">
        <v>573.53802785480241</v>
      </c>
      <c r="X14" s="18">
        <v>2007.7976223286419</v>
      </c>
      <c r="Y14" s="22"/>
      <c r="Z14" s="21">
        <v>966.64</v>
      </c>
      <c r="AA14" s="21">
        <v>1933.28</v>
      </c>
      <c r="AB14" s="15">
        <f t="shared" si="2"/>
        <v>6636.7276820175039</v>
      </c>
      <c r="AC14" s="16">
        <f t="shared" si="0"/>
        <v>15779.499409103297</v>
      </c>
    </row>
    <row r="15" spans="2:29" ht="22.5" x14ac:dyDescent="0.25">
      <c r="B15" s="7" t="s">
        <v>81</v>
      </c>
      <c r="C15" s="8" t="s">
        <v>33</v>
      </c>
      <c r="D15" s="9">
        <v>1</v>
      </c>
      <c r="E15" s="10">
        <v>7690.15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2050.7062673201995</v>
      </c>
      <c r="P15" s="12">
        <v>4348.7156683004987</v>
      </c>
      <c r="Q15" s="58">
        <v>778.05</v>
      </c>
      <c r="R15" s="19"/>
      <c r="S15" s="14">
        <f t="shared" si="1"/>
        <v>21298.975069280797</v>
      </c>
      <c r="T15" s="18"/>
      <c r="U15" s="18"/>
      <c r="V15" s="18">
        <v>538.31039517155239</v>
      </c>
      <c r="W15" s="11">
        <v>538.31039517155239</v>
      </c>
      <c r="X15" s="18">
        <v>1834.7276015226694</v>
      </c>
      <c r="Y15" s="22"/>
      <c r="Z15" s="21"/>
      <c r="AA15" s="21"/>
      <c r="AB15" s="15">
        <f t="shared" si="2"/>
        <v>2911.3483918657739</v>
      </c>
      <c r="AC15" s="16">
        <f t="shared" si="0"/>
        <v>18387.626677415024</v>
      </c>
    </row>
    <row r="16" spans="2:29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2">
        <v>3268.59</v>
      </c>
      <c r="Q16" s="58">
        <v>778.05</v>
      </c>
      <c r="R16" s="19"/>
      <c r="S16" s="14">
        <f t="shared" si="1"/>
        <v>10116.599999999999</v>
      </c>
      <c r="T16" s="18"/>
      <c r="U16" s="26"/>
      <c r="V16" s="26"/>
      <c r="W16" s="11"/>
      <c r="X16" s="18">
        <v>812.99212800000009</v>
      </c>
      <c r="Y16" s="21"/>
      <c r="Z16" s="21"/>
      <c r="AA16" s="21"/>
      <c r="AB16" s="15">
        <f t="shared" si="2"/>
        <v>812.99212800000009</v>
      </c>
      <c r="AC16" s="16">
        <f t="shared" si="0"/>
        <v>9303.6078719999987</v>
      </c>
    </row>
    <row r="17" spans="2:29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6"/>
      <c r="P17" s="25"/>
      <c r="Q17" s="60"/>
      <c r="R17" s="27"/>
      <c r="S17" s="14">
        <f t="shared" si="1"/>
        <v>12438</v>
      </c>
      <c r="T17" s="26"/>
      <c r="U17" s="26"/>
      <c r="V17" s="26"/>
      <c r="W17" s="31"/>
      <c r="X17" s="26">
        <v>1936</v>
      </c>
      <c r="Y17" s="32"/>
      <c r="Z17" s="32"/>
      <c r="AA17" s="32"/>
      <c r="AB17" s="15">
        <f t="shared" si="2"/>
        <v>1936</v>
      </c>
      <c r="AC17" s="16">
        <f t="shared" si="0"/>
        <v>10502</v>
      </c>
    </row>
    <row r="18" spans="2:29" ht="15.75" thickBot="1" x14ac:dyDescent="0.3">
      <c r="B18" s="33" t="s">
        <v>37</v>
      </c>
      <c r="C18" s="34"/>
      <c r="D18" s="35"/>
      <c r="E18" s="36">
        <f>SUM(E4:E17)</f>
        <v>171474.09</v>
      </c>
      <c r="F18" s="36">
        <f t="shared" ref="F18:R18" si="3">SUM(F4:F16)</f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1225</v>
      </c>
      <c r="M18" s="36">
        <f t="shared" si="3"/>
        <v>5674</v>
      </c>
      <c r="N18" s="36">
        <f t="shared" si="3"/>
        <v>11047.039362282861</v>
      </c>
      <c r="O18" s="36">
        <f t="shared" si="3"/>
        <v>23685.954483879588</v>
      </c>
      <c r="P18" s="36">
        <f t="shared" si="3"/>
        <v>92114.374749698982</v>
      </c>
      <c r="Q18" s="36">
        <f t="shared" si="3"/>
        <v>10114.65</v>
      </c>
      <c r="R18" s="36">
        <f t="shared" si="3"/>
        <v>11700</v>
      </c>
      <c r="S18" s="36">
        <f t="shared" ref="S18:AA18" si="4">SUM(S4:S17)</f>
        <v>381862.30859586131</v>
      </c>
      <c r="T18" s="36">
        <f t="shared" si="4"/>
        <v>653.83909712021239</v>
      </c>
      <c r="U18" s="36">
        <f t="shared" si="4"/>
        <v>2500</v>
      </c>
      <c r="V18" s="36">
        <f t="shared" si="4"/>
        <v>6217.5630520183931</v>
      </c>
      <c r="W18" s="36">
        <f t="shared" si="4"/>
        <v>10707.629752018393</v>
      </c>
      <c r="X18" s="36">
        <f t="shared" si="4"/>
        <v>44924.190045370262</v>
      </c>
      <c r="Y18" s="36">
        <f t="shared" si="4"/>
        <v>7561.97</v>
      </c>
      <c r="Z18" s="36">
        <f t="shared" si="4"/>
        <v>1933.28</v>
      </c>
      <c r="AA18" s="36">
        <f t="shared" si="4"/>
        <v>1933.28</v>
      </c>
      <c r="AB18" s="36">
        <f>SUM(AB4:AB17)</f>
        <v>76431.751946527249</v>
      </c>
      <c r="AC18" s="36">
        <f>SUM(AC4:AC17)</f>
        <v>305430.5566493342</v>
      </c>
    </row>
    <row r="19" spans="2:29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2:29" x14ac:dyDescent="0.25">
      <c r="B20" s="42"/>
      <c r="E20" s="38"/>
    </row>
    <row r="21" spans="2:29" x14ac:dyDescent="0.25">
      <c r="B21" t="s">
        <v>79</v>
      </c>
      <c r="C21" t="s">
        <v>83</v>
      </c>
    </row>
    <row r="22" spans="2:29" x14ac:dyDescent="0.25">
      <c r="B22" t="s">
        <v>80</v>
      </c>
      <c r="C22" t="s">
        <v>84</v>
      </c>
    </row>
    <row r="23" spans="2:29" x14ac:dyDescent="0.25">
      <c r="B23" t="s">
        <v>81</v>
      </c>
      <c r="C23" t="s">
        <v>85</v>
      </c>
    </row>
    <row r="24" spans="2:29" x14ac:dyDescent="0.25">
      <c r="B24" t="s">
        <v>82</v>
      </c>
      <c r="C24" t="s">
        <v>86</v>
      </c>
    </row>
    <row r="25" spans="2:29" x14ac:dyDescent="0.25">
      <c r="B25" t="s">
        <v>35</v>
      </c>
      <c r="C25" t="s">
        <v>87</v>
      </c>
    </row>
  </sheetData>
  <pageMargins left="0" right="0.70866141732283472" top="0.78740157480314965" bottom="0" header="0.31496062992125984" footer="0.31496062992125984"/>
  <pageSetup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5"/>
  <sheetViews>
    <sheetView topLeftCell="A13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5703125" bestFit="1" customWidth="1"/>
    <col min="7" max="13" width="8.7109375" customWidth="1"/>
    <col min="14" max="14" width="12.57031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8.5703125" customWidth="1"/>
    <col min="21" max="22" width="10.140625" customWidth="1"/>
    <col min="23" max="23" width="9.5703125" customWidth="1"/>
    <col min="24" max="24" width="12.5703125" bestFit="1" customWidth="1"/>
  </cols>
  <sheetData>
    <row r="1" spans="2:24" ht="18.75" x14ac:dyDescent="0.25">
      <c r="E1" s="1"/>
      <c r="F1" s="2" t="s">
        <v>75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4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4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70" t="s">
        <v>0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6" t="s">
        <v>21</v>
      </c>
      <c r="U3" s="67" t="s">
        <v>1</v>
      </c>
      <c r="V3" s="68" t="s">
        <v>53</v>
      </c>
      <c r="W3" s="67" t="s">
        <v>2</v>
      </c>
      <c r="X3" s="69" t="s">
        <v>3</v>
      </c>
    </row>
    <row r="4" spans="2:24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4">
        <v>19586.689999999999</v>
      </c>
      <c r="O4" s="11"/>
      <c r="P4" s="11"/>
      <c r="Q4" s="11"/>
      <c r="R4" s="11">
        <v>1350.0683000000001</v>
      </c>
      <c r="S4" s="11">
        <v>3400.1570879999995</v>
      </c>
      <c r="T4" s="15"/>
      <c r="U4" s="15"/>
      <c r="V4" s="15"/>
      <c r="W4" s="15">
        <v>4750.2253879999998</v>
      </c>
      <c r="X4" s="16">
        <f t="shared" ref="X4:X17" si="0">+N4-W4</f>
        <v>14836.464612</v>
      </c>
    </row>
    <row r="5" spans="2:24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v>15217.51</v>
      </c>
      <c r="O5" s="18"/>
      <c r="P5" s="18"/>
      <c r="Q5" s="18"/>
      <c r="R5" s="11">
        <v>1044.2257000000002</v>
      </c>
      <c r="S5" s="18">
        <v>2384.42164</v>
      </c>
      <c r="T5" s="15">
        <v>1390.58</v>
      </c>
      <c r="U5" s="21"/>
      <c r="V5" s="21"/>
      <c r="W5" s="15">
        <v>4819.2273400000004</v>
      </c>
      <c r="X5" s="16">
        <f t="shared" si="0"/>
        <v>10398.282660000001</v>
      </c>
    </row>
    <row r="6" spans="2:24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v>15217.51</v>
      </c>
      <c r="O6" s="18"/>
      <c r="P6" s="18"/>
      <c r="Q6" s="18"/>
      <c r="R6" s="11">
        <v>1044.2257000000002</v>
      </c>
      <c r="S6" s="18">
        <v>2384.42164</v>
      </c>
      <c r="T6" s="21"/>
      <c r="U6" s="21"/>
      <c r="V6" s="21"/>
      <c r="W6" s="15">
        <v>3428.6473400000004</v>
      </c>
      <c r="X6" s="16">
        <f t="shared" si="0"/>
        <v>11788.862659999999</v>
      </c>
    </row>
    <row r="7" spans="2:24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v>19472.099999999999</v>
      </c>
      <c r="O7" s="18"/>
      <c r="P7" s="18"/>
      <c r="Q7" s="18"/>
      <c r="R7" s="11">
        <v>1051.547</v>
      </c>
      <c r="S7" s="18">
        <v>2779.3255199999994</v>
      </c>
      <c r="T7" s="22"/>
      <c r="U7" s="21"/>
      <c r="V7" s="21"/>
      <c r="W7" s="15">
        <v>3830.8725199999994</v>
      </c>
      <c r="X7" s="16">
        <f t="shared" si="0"/>
        <v>15641.22748</v>
      </c>
    </row>
    <row r="8" spans="2:24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4">
        <v>21902.271100076468</v>
      </c>
      <c r="O8" s="18"/>
      <c r="P8" s="18"/>
      <c r="Q8" s="18">
        <v>1102.3789770053529</v>
      </c>
      <c r="R8" s="11">
        <v>1102.3789770053529</v>
      </c>
      <c r="S8" s="18">
        <v>3140.7505627379851</v>
      </c>
      <c r="T8" s="22"/>
      <c r="U8" s="21"/>
      <c r="V8" s="21"/>
      <c r="W8" s="15">
        <v>5345.5085167486905</v>
      </c>
      <c r="X8" s="16">
        <f t="shared" si="0"/>
        <v>16556.762583327778</v>
      </c>
    </row>
    <row r="9" spans="2:24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v>19815.43281078375</v>
      </c>
      <c r="O9" s="18">
        <v>136.41432810783749</v>
      </c>
      <c r="P9" s="18">
        <v>1000</v>
      </c>
      <c r="Q9" s="18">
        <v>954.90029675486244</v>
      </c>
      <c r="R9" s="11">
        <v>954.90029675486244</v>
      </c>
      <c r="S9" s="18">
        <v>2668.1541970963376</v>
      </c>
      <c r="T9" s="15">
        <v>4166.67</v>
      </c>
      <c r="U9" s="21">
        <v>966.64</v>
      </c>
      <c r="V9" s="21"/>
      <c r="W9" s="15">
        <v>10847.679118713899</v>
      </c>
      <c r="X9" s="16">
        <f t="shared" si="0"/>
        <v>8967.7536920698512</v>
      </c>
    </row>
    <row r="10" spans="2:24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v>18972.613274825249</v>
      </c>
      <c r="O10" s="18">
        <v>127.4461327482525</v>
      </c>
      <c r="P10" s="18"/>
      <c r="Q10" s="18">
        <v>892.12292923776749</v>
      </c>
      <c r="R10" s="11">
        <v>892.12292923776749</v>
      </c>
      <c r="S10" s="18">
        <v>2448.4168995026735</v>
      </c>
      <c r="T10" s="24"/>
      <c r="U10" s="20"/>
      <c r="V10" s="20"/>
      <c r="W10" s="15">
        <v>4360.1088907264611</v>
      </c>
      <c r="X10" s="16">
        <f t="shared" si="0"/>
        <v>14612.504384098789</v>
      </c>
    </row>
    <row r="11" spans="2:24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v>16825.804966367501</v>
      </c>
      <c r="O11" s="18">
        <v>111.78804966367501</v>
      </c>
      <c r="P11" s="18">
        <v>500</v>
      </c>
      <c r="Q11" s="18">
        <v>782.51634764572509</v>
      </c>
      <c r="R11" s="11">
        <v>782.51634764572509</v>
      </c>
      <c r="S11" s="18">
        <v>2051.9094448160986</v>
      </c>
      <c r="T11" s="22"/>
      <c r="U11" s="21"/>
      <c r="V11" s="21"/>
      <c r="W11" s="15">
        <v>4228.7301897712241</v>
      </c>
      <c r="X11" s="16">
        <f t="shared" si="0"/>
        <v>12597.074776596277</v>
      </c>
    </row>
    <row r="12" spans="2:24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v>15381.829131059498</v>
      </c>
      <c r="O12" s="18">
        <v>98.128291310594975</v>
      </c>
      <c r="P12" s="18"/>
      <c r="Q12" s="18">
        <v>686.89803917416486</v>
      </c>
      <c r="R12" s="11">
        <v>686.89803917416486</v>
      </c>
      <c r="S12" s="18">
        <v>1751.8066063943088</v>
      </c>
      <c r="T12" s="22">
        <v>2004.72</v>
      </c>
      <c r="U12" s="21"/>
      <c r="V12" s="21"/>
      <c r="W12" s="15">
        <v>5228.4509760532337</v>
      </c>
      <c r="X12" s="16">
        <f t="shared" si="0"/>
        <v>10153.378155006263</v>
      </c>
    </row>
    <row r="13" spans="2:24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v>15381.829131059498</v>
      </c>
      <c r="O13" s="18">
        <v>98.128291310594975</v>
      </c>
      <c r="P13" s="18">
        <v>500</v>
      </c>
      <c r="Q13" s="18">
        <v>686.89803917416486</v>
      </c>
      <c r="R13" s="11">
        <v>686.89803917416486</v>
      </c>
      <c r="S13" s="18">
        <v>1751.8066063943088</v>
      </c>
      <c r="T13" s="22"/>
      <c r="U13" s="21"/>
      <c r="V13" s="21"/>
      <c r="W13" s="15">
        <v>3723.7309760532335</v>
      </c>
      <c r="X13" s="16">
        <f t="shared" si="0"/>
        <v>11658.098155006264</v>
      </c>
    </row>
    <row r="14" spans="2:24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v>13665.400397925749</v>
      </c>
      <c r="O14" s="18">
        <v>81.934003979257483</v>
      </c>
      <c r="P14" s="18">
        <v>500</v>
      </c>
      <c r="Q14" s="18">
        <v>573.53802785480241</v>
      </c>
      <c r="R14" s="11">
        <v>573.53802785480241</v>
      </c>
      <c r="S14" s="18">
        <v>1395.5370289969401</v>
      </c>
      <c r="T14" s="22"/>
      <c r="U14" s="21">
        <v>966.64</v>
      </c>
      <c r="V14" s="21">
        <v>1933.28</v>
      </c>
      <c r="W14" s="15">
        <v>6024.4670886858021</v>
      </c>
      <c r="X14" s="16">
        <f t="shared" si="0"/>
        <v>7640.9333092399465</v>
      </c>
    </row>
    <row r="15" spans="2:24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v>13134.148502450749</v>
      </c>
      <c r="O15" s="18"/>
      <c r="P15" s="18"/>
      <c r="Q15" s="18">
        <v>538.31039517155239</v>
      </c>
      <c r="R15" s="11">
        <v>538.31039517155239</v>
      </c>
      <c r="S15" s="18">
        <v>1285.0520241234801</v>
      </c>
      <c r="T15" s="22"/>
      <c r="U15" s="21"/>
      <c r="V15" s="21"/>
      <c r="W15" s="15">
        <v>2361.6728144665849</v>
      </c>
      <c r="X15" s="16">
        <f t="shared" si="0"/>
        <v>10772.475687984164</v>
      </c>
    </row>
    <row r="16" spans="2:24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v>6069.96</v>
      </c>
      <c r="O16" s="18"/>
      <c r="P16" s="26"/>
      <c r="Q16" s="26"/>
      <c r="R16" s="11"/>
      <c r="S16" s="18">
        <v>527.76699999999994</v>
      </c>
      <c r="T16" s="21"/>
      <c r="U16" s="21"/>
      <c r="V16" s="21"/>
      <c r="W16" s="15">
        <v>527.76699999999994</v>
      </c>
      <c r="X16" s="16">
        <f t="shared" si="0"/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v>12438</v>
      </c>
      <c r="O17" s="26"/>
      <c r="P17" s="26"/>
      <c r="Q17" s="26"/>
      <c r="R17" s="31"/>
      <c r="S17" s="26">
        <v>1936</v>
      </c>
      <c r="T17" s="32"/>
      <c r="U17" s="32"/>
      <c r="V17" s="32"/>
      <c r="W17" s="15">
        <v>1936</v>
      </c>
      <c r="X17" s="16">
        <f t="shared" si="0"/>
        <v>10502</v>
      </c>
    </row>
    <row r="18" spans="2:25" ht="15.75" thickBot="1" x14ac:dyDescent="0.3">
      <c r="B18" s="33" t="s">
        <v>37</v>
      </c>
      <c r="C18" s="34"/>
      <c r="D18" s="35"/>
      <c r="E18" s="36">
        <v>171474.09931454848</v>
      </c>
      <c r="F18" s="36">
        <v>9964</v>
      </c>
      <c r="G18" s="36">
        <v>10864</v>
      </c>
      <c r="H18" s="36">
        <v>9964</v>
      </c>
      <c r="I18" s="36">
        <v>9000</v>
      </c>
      <c r="J18" s="36">
        <v>1385</v>
      </c>
      <c r="K18" s="36">
        <v>2372</v>
      </c>
      <c r="L18" s="36">
        <v>1375</v>
      </c>
      <c r="M18" s="36">
        <v>6683</v>
      </c>
      <c r="N18" s="36">
        <v>223081.09931454845</v>
      </c>
      <c r="O18" s="36">
        <v>653.83909712021239</v>
      </c>
      <c r="P18" s="36">
        <v>2500</v>
      </c>
      <c r="Q18" s="36">
        <v>6217.5630520183931</v>
      </c>
      <c r="R18" s="36">
        <v>10707.629752018393</v>
      </c>
      <c r="S18" s="36">
        <v>29905.526258062131</v>
      </c>
      <c r="T18" s="36">
        <v>7561.97</v>
      </c>
      <c r="U18" s="36">
        <v>1933.28</v>
      </c>
      <c r="V18" s="36">
        <v>1933.28</v>
      </c>
      <c r="W18" s="36">
        <v>61413.088159219129</v>
      </c>
      <c r="X18" s="36">
        <f t="shared" ref="X18" si="1">SUM(X4:X17)</f>
        <v>161668.01115532935</v>
      </c>
      <c r="Y18" s="38"/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2:25" ht="15" customHeight="1" x14ac:dyDescent="0.25">
      <c r="B20" s="41"/>
      <c r="E20" s="38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2:25" x14ac:dyDescent="0.25">
      <c r="B21" t="s">
        <v>79</v>
      </c>
      <c r="C21" t="s">
        <v>83</v>
      </c>
    </row>
    <row r="22" spans="2:25" x14ac:dyDescent="0.25">
      <c r="B22" t="s">
        <v>80</v>
      </c>
      <c r="C22" t="s">
        <v>84</v>
      </c>
    </row>
    <row r="23" spans="2:25" x14ac:dyDescent="0.25">
      <c r="B23" t="s">
        <v>81</v>
      </c>
      <c r="C23" t="s">
        <v>85</v>
      </c>
    </row>
    <row r="24" spans="2:25" x14ac:dyDescent="0.25">
      <c r="B24" t="s">
        <v>82</v>
      </c>
      <c r="C24" t="s">
        <v>86</v>
      </c>
    </row>
    <row r="25" spans="2:25" x14ac:dyDescent="0.25">
      <c r="B25" t="s">
        <v>35</v>
      </c>
      <c r="C25" t="s">
        <v>87</v>
      </c>
    </row>
  </sheetData>
  <pageMargins left="0" right="0.70866141732283472" top="0.74803149606299213" bottom="0.74803149606299213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9"/>
  <sheetViews>
    <sheetView workbookViewId="0">
      <selection activeCell="B4" sqref="B4:B17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3" width="10.140625" customWidth="1"/>
    <col min="24" max="24" width="9.5703125" customWidth="1"/>
    <col min="25" max="25" width="12.5703125" bestFit="1" customWidth="1"/>
    <col min="26" max="26" width="14.140625" bestFit="1" customWidth="1"/>
  </cols>
  <sheetData>
    <row r="1" spans="2:25" ht="18.75" x14ac:dyDescent="0.25">
      <c r="E1" s="1"/>
      <c r="F1" s="2" t="s">
        <v>76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5" ht="48.75" customHeight="1" x14ac:dyDescent="0.25">
      <c r="B3" s="61"/>
      <c r="C3" s="61" t="s">
        <v>78</v>
      </c>
      <c r="D3" s="3" t="s">
        <v>4</v>
      </c>
      <c r="E3" s="61" t="s">
        <v>5</v>
      </c>
      <c r="F3" s="61" t="s">
        <v>6</v>
      </c>
      <c r="G3" s="61" t="s">
        <v>7</v>
      </c>
      <c r="H3" s="61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61" t="s">
        <v>14</v>
      </c>
      <c r="O3" s="6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3" t="s">
        <v>89</v>
      </c>
      <c r="W3" s="63" t="s">
        <v>90</v>
      </c>
      <c r="X3" s="63" t="s">
        <v>91</v>
      </c>
      <c r="Y3" s="64" t="s">
        <v>3</v>
      </c>
    </row>
    <row r="4" spans="2:25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4">
        <f>SUM(E4:N4)</f>
        <v>19486.689999999999</v>
      </c>
      <c r="P4" s="11"/>
      <c r="Q4" s="11"/>
      <c r="R4" s="11"/>
      <c r="S4" s="11">
        <v>1350.0683000000001</v>
      </c>
      <c r="T4" s="11">
        <v>3388.3970879999997</v>
      </c>
      <c r="U4" s="15"/>
      <c r="V4" s="15"/>
      <c r="W4" s="15"/>
      <c r="X4" s="15">
        <f t="shared" ref="X4:X17" si="0">SUM(P4:W4)</f>
        <v>4738.4653879999996</v>
      </c>
      <c r="Y4" s="16">
        <f t="shared" ref="Y4:Y17" si="1">+O4-X4</f>
        <v>14748.224611999998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4">
        <f t="shared" ref="O5:O17" si="2">SUM(E5:N5)</f>
        <v>15117.51</v>
      </c>
      <c r="P5" s="18"/>
      <c r="Q5" s="18"/>
      <c r="R5" s="18"/>
      <c r="S5" s="11">
        <v>1044.2257000000002</v>
      </c>
      <c r="T5" s="18">
        <v>2373.7416400000002</v>
      </c>
      <c r="U5" s="15">
        <v>1390.58</v>
      </c>
      <c r="V5" s="21"/>
      <c r="W5" s="21"/>
      <c r="X5" s="15">
        <f t="shared" si="0"/>
        <v>4808.5473400000001</v>
      </c>
      <c r="Y5" s="16">
        <f t="shared" si="1"/>
        <v>10308.962660000001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4">
        <f t="shared" si="2"/>
        <v>15117.51</v>
      </c>
      <c r="P6" s="18"/>
      <c r="Q6" s="18"/>
      <c r="R6" s="18"/>
      <c r="S6" s="11">
        <v>1044.2257000000002</v>
      </c>
      <c r="T6" s="18">
        <v>2373.7416400000002</v>
      </c>
      <c r="U6" s="21"/>
      <c r="V6" s="21"/>
      <c r="W6" s="21"/>
      <c r="X6" s="15">
        <f t="shared" si="0"/>
        <v>3417.9673400000001</v>
      </c>
      <c r="Y6" s="16">
        <f t="shared" si="1"/>
        <v>11699.542659999999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4">
        <f t="shared" si="2"/>
        <v>26799.846666666665</v>
      </c>
      <c r="P7" s="18"/>
      <c r="Q7" s="18"/>
      <c r="R7" s="18"/>
      <c r="S7" s="11">
        <v>1051.547</v>
      </c>
      <c r="T7" s="66">
        <v>3429.3885280000004</v>
      </c>
      <c r="U7" s="21"/>
      <c r="V7" s="21"/>
      <c r="W7" s="21"/>
      <c r="X7" s="15">
        <f t="shared" si="0"/>
        <v>4480.935528</v>
      </c>
      <c r="Y7" s="16">
        <f t="shared" si="1"/>
        <v>22318.911138666663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14">
        <f t="shared" si="2"/>
        <v>26187.840580086664</v>
      </c>
      <c r="P8" s="18"/>
      <c r="Q8" s="18"/>
      <c r="R8" s="18">
        <v>1102.3789770053529</v>
      </c>
      <c r="S8" s="11">
        <v>1102.3789770053529</v>
      </c>
      <c r="T8" s="18">
        <v>3381.3095335871849</v>
      </c>
      <c r="U8" s="21"/>
      <c r="V8" s="21"/>
      <c r="W8" s="21"/>
      <c r="X8" s="15">
        <f t="shared" si="0"/>
        <v>5586.0674875978912</v>
      </c>
      <c r="Y8" s="16">
        <f t="shared" si="1"/>
        <v>20601.773092488773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14">
        <f t="shared" si="2"/>
        <v>23435.490518888251</v>
      </c>
      <c r="P9" s="18">
        <v>136.41432810783749</v>
      </c>
      <c r="Q9" s="18">
        <v>1000</v>
      </c>
      <c r="R9" s="18">
        <v>954.90029675486244</v>
      </c>
      <c r="S9" s="11">
        <v>954.90029675486244</v>
      </c>
      <c r="T9" s="18">
        <v>2830.4489835694267</v>
      </c>
      <c r="U9" s="15">
        <v>4166.67</v>
      </c>
      <c r="V9" s="21">
        <v>966.64</v>
      </c>
      <c r="W9" s="21"/>
      <c r="X9" s="15">
        <f t="shared" si="0"/>
        <v>11009.973905186987</v>
      </c>
      <c r="Y9" s="16">
        <f t="shared" si="1"/>
        <v>12425.516613701264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4">
        <f t="shared" si="2"/>
        <v>21076.09504480195</v>
      </c>
      <c r="P10" s="18">
        <v>127.4461327482525</v>
      </c>
      <c r="Q10" s="18"/>
      <c r="R10" s="18">
        <v>892.12292923776749</v>
      </c>
      <c r="S10" s="11">
        <v>892.12292923776749</v>
      </c>
      <c r="T10" s="18">
        <v>2433.836752536185</v>
      </c>
      <c r="U10" s="20"/>
      <c r="V10" s="20"/>
      <c r="W10" s="20"/>
      <c r="X10" s="15">
        <f t="shared" si="0"/>
        <v>4345.5287437599727</v>
      </c>
      <c r="Y10" s="16">
        <f t="shared" si="1"/>
        <v>16730.566301041978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4">
        <f t="shared" si="2"/>
        <v>17388.6049663675</v>
      </c>
      <c r="P11" s="18">
        <v>111.78804966367501</v>
      </c>
      <c r="Q11" s="18">
        <v>500</v>
      </c>
      <c r="R11" s="18">
        <v>782.51634764572509</v>
      </c>
      <c r="S11" s="11">
        <v>782.51634764572509</v>
      </c>
      <c r="T11" s="18">
        <v>1872.7844848160985</v>
      </c>
      <c r="U11" s="21"/>
      <c r="V11" s="21"/>
      <c r="W11" s="21"/>
      <c r="X11" s="15">
        <f t="shared" si="0"/>
        <v>4049.6052297712235</v>
      </c>
      <c r="Y11" s="16">
        <f t="shared" si="1"/>
        <v>13338.999736596277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4">
        <f t="shared" si="2"/>
        <v>16848.806348534097</v>
      </c>
      <c r="P12" s="18">
        <v>98.128291310594975</v>
      </c>
      <c r="Q12" s="18"/>
      <c r="R12" s="18">
        <v>686.89803917416486</v>
      </c>
      <c r="S12" s="11">
        <v>686.89803917416486</v>
      </c>
      <c r="T12" s="18">
        <v>1669.2477732205962</v>
      </c>
      <c r="U12" s="21">
        <v>2004.72</v>
      </c>
      <c r="V12" s="21"/>
      <c r="W12" s="21"/>
      <c r="X12" s="15">
        <f t="shared" si="0"/>
        <v>5145.8921428795211</v>
      </c>
      <c r="Y12" s="16">
        <f t="shared" si="1"/>
        <v>11702.914205654575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4">
        <f t="shared" si="2"/>
        <v>16848.806348534097</v>
      </c>
      <c r="P13" s="18">
        <v>98.128291310594975</v>
      </c>
      <c r="Q13" s="18">
        <v>500</v>
      </c>
      <c r="R13" s="18">
        <v>686.89803917416486</v>
      </c>
      <c r="S13" s="11">
        <v>686.89803917416486</v>
      </c>
      <c r="T13" s="18">
        <v>1669.2477732205962</v>
      </c>
      <c r="U13" s="21"/>
      <c r="V13" s="21"/>
      <c r="W13" s="21"/>
      <c r="X13" s="15">
        <f t="shared" si="0"/>
        <v>3641.1721428795208</v>
      </c>
      <c r="Y13" s="16">
        <f t="shared" si="1"/>
        <v>13207.634205654576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4">
        <f t="shared" si="2"/>
        <v>14769.053784315849</v>
      </c>
      <c r="P14" s="18">
        <v>81.934003979257483</v>
      </c>
      <c r="Q14" s="18">
        <v>500</v>
      </c>
      <c r="R14" s="18">
        <v>573.53802785480241</v>
      </c>
      <c r="S14" s="11">
        <v>573.53802785480241</v>
      </c>
      <c r="T14" s="18">
        <v>1274.175210663403</v>
      </c>
      <c r="U14" s="21"/>
      <c r="V14" s="21"/>
      <c r="W14" s="21">
        <v>1933.28</v>
      </c>
      <c r="X14" s="15">
        <f t="shared" si="0"/>
        <v>4936.4652703522652</v>
      </c>
      <c r="Y14" s="16">
        <f t="shared" si="1"/>
        <v>9832.588513963583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4">
        <f t="shared" si="2"/>
        <v>14121.501636110848</v>
      </c>
      <c r="P15" s="18"/>
      <c r="Q15" s="18"/>
      <c r="R15" s="18">
        <v>538.31039517155239</v>
      </c>
      <c r="S15" s="11">
        <v>538.31039517155239</v>
      </c>
      <c r="T15" s="18">
        <v>1151.2693387983791</v>
      </c>
      <c r="U15" s="21"/>
      <c r="V15" s="21"/>
      <c r="W15" s="21"/>
      <c r="X15" s="15">
        <f t="shared" si="0"/>
        <v>2227.8901291414841</v>
      </c>
      <c r="Y15" s="16">
        <f t="shared" si="1"/>
        <v>11893.611506969364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14">
        <f t="shared" si="2"/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f t="shared" si="0"/>
        <v>527.76699999999994</v>
      </c>
      <c r="Y16" s="16">
        <f t="shared" si="1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14">
        <f t="shared" si="2"/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f t="shared" si="0"/>
        <v>1936</v>
      </c>
      <c r="Y17" s="16">
        <f t="shared" si="1"/>
        <v>10502</v>
      </c>
    </row>
    <row r="18" spans="2:26" ht="15.75" thickBot="1" x14ac:dyDescent="0.3">
      <c r="B18" s="33"/>
      <c r="C18" s="34"/>
      <c r="D18" s="35"/>
      <c r="E18" s="36">
        <f t="shared" ref="E18:O18" si="3">SUM(E4:E17)</f>
        <v>171474.09931454848</v>
      </c>
      <c r="F18" s="36">
        <f t="shared" si="3"/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 t="shared" si="3"/>
        <v>12355.416579757461</v>
      </c>
      <c r="O18" s="36">
        <f t="shared" si="3"/>
        <v>245705.71589430593</v>
      </c>
      <c r="P18" s="36">
        <f>SUM(P4:P16)</f>
        <v>653.83909712021239</v>
      </c>
      <c r="Q18" s="36">
        <f>SUM(Q4:Q16)</f>
        <v>2500</v>
      </c>
      <c r="R18" s="36">
        <f>SUM(R4:R16)</f>
        <v>6217.5630520183931</v>
      </c>
      <c r="S18" s="36">
        <f>SUM(S4:S16)</f>
        <v>10707.629752018393</v>
      </c>
      <c r="T18" s="36">
        <f>SUM(T4:T17)</f>
        <v>30311.355746411868</v>
      </c>
      <c r="U18" s="36">
        <f t="shared" ref="U18:X18" si="4">SUM(U4:U16)</f>
        <v>7561.97</v>
      </c>
      <c r="V18" s="36">
        <f t="shared" si="4"/>
        <v>966.64</v>
      </c>
      <c r="W18" s="36">
        <f t="shared" si="4"/>
        <v>1933.28</v>
      </c>
      <c r="X18" s="36">
        <f t="shared" si="4"/>
        <v>58916.277647568866</v>
      </c>
      <c r="Y18" s="36">
        <f>SUM(Y4:Y17)</f>
        <v>184853.43824673709</v>
      </c>
      <c r="Z18" s="17"/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6" ht="15" hidden="1" customHeight="1" x14ac:dyDescent="0.25">
      <c r="E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2:26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2:26" ht="15" hidden="1" customHeight="1" x14ac:dyDescent="0.25">
      <c r="B22" s="42"/>
      <c r="E22" s="38"/>
    </row>
    <row r="23" spans="2:26" x14ac:dyDescent="0.25">
      <c r="B23" s="42"/>
      <c r="E23" s="38"/>
    </row>
    <row r="24" spans="2:26" x14ac:dyDescent="0.25">
      <c r="B24" s="42"/>
      <c r="E24" s="38"/>
    </row>
    <row r="25" spans="2:26" x14ac:dyDescent="0.25">
      <c r="B25" t="s">
        <v>79</v>
      </c>
      <c r="C25" t="s">
        <v>83</v>
      </c>
    </row>
    <row r="26" spans="2:26" x14ac:dyDescent="0.25">
      <c r="B26" t="s">
        <v>80</v>
      </c>
      <c r="C26" t="s">
        <v>84</v>
      </c>
    </row>
    <row r="27" spans="2:26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ageMargins left="0" right="0.70866141732283472" top="0.74803149606299213" bottom="0.74803149606299213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9"/>
  <sheetViews>
    <sheetView workbookViewId="0">
      <selection activeCell="G23" sqref="G2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4" width="8.7109375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2" width="9.5703125" customWidth="1"/>
    <col min="23" max="23" width="8.5703125" customWidth="1"/>
    <col min="24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6" ht="18.75" x14ac:dyDescent="0.25">
      <c r="E1" s="1"/>
      <c r="F1" s="2" t="s">
        <v>93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6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40</v>
      </c>
      <c r="G3" s="86" t="s">
        <v>41</v>
      </c>
      <c r="H3" s="86" t="s">
        <v>42</v>
      </c>
      <c r="I3" s="86" t="s">
        <v>43</v>
      </c>
      <c r="J3" s="86" t="s">
        <v>44</v>
      </c>
      <c r="K3" s="86" t="s">
        <v>45</v>
      </c>
      <c r="L3" s="86" t="s">
        <v>12</v>
      </c>
      <c r="M3" s="86" t="s">
        <v>46</v>
      </c>
      <c r="N3" s="87" t="s">
        <v>94</v>
      </c>
      <c r="O3" s="7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73" t="s">
        <v>95</v>
      </c>
      <c r="V3" s="73" t="s">
        <v>96</v>
      </c>
      <c r="W3" s="6" t="s">
        <v>21</v>
      </c>
      <c r="X3" s="74" t="s">
        <v>90</v>
      </c>
      <c r="Y3" s="74" t="s">
        <v>91</v>
      </c>
      <c r="Z3" s="75" t="s">
        <v>3</v>
      </c>
    </row>
    <row r="4" spans="2:26" x14ac:dyDescent="0.25">
      <c r="B4" s="7" t="s">
        <v>79</v>
      </c>
      <c r="C4" s="8" t="s">
        <v>97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14">
        <f t="shared" ref="O4:O17" si="0">SUM(E4:N4)</f>
        <v>19586.689999999999</v>
      </c>
      <c r="P4" s="11"/>
      <c r="Q4" s="11"/>
      <c r="R4" s="11"/>
      <c r="S4" s="11">
        <f t="shared" ref="S4:S15" si="1">(E4*0.07)</f>
        <v>1350.0683000000001</v>
      </c>
      <c r="T4" s="11">
        <v>3400.1570879999995</v>
      </c>
      <c r="U4" s="15">
        <v>966.23</v>
      </c>
      <c r="V4" s="15">
        <v>778.38</v>
      </c>
      <c r="W4" s="15"/>
      <c r="X4" s="15"/>
      <c r="Y4" s="15">
        <f t="shared" ref="Y4:Y17" si="2">SUM(P4:X4)</f>
        <v>6494.8353880000004</v>
      </c>
      <c r="Z4" s="16">
        <f t="shared" ref="Z4:Z17" si="3">+O4-Y4</f>
        <v>13091.854611999999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14">
        <f t="shared" si="0"/>
        <v>15217.51</v>
      </c>
      <c r="P5" s="18"/>
      <c r="Q5" s="18"/>
      <c r="R5" s="18"/>
      <c r="S5" s="11">
        <f t="shared" si="1"/>
        <v>1044.2257000000002</v>
      </c>
      <c r="T5" s="18">
        <v>2384.42164</v>
      </c>
      <c r="U5" s="18"/>
      <c r="V5" s="18"/>
      <c r="W5" s="15">
        <v>1390.58</v>
      </c>
      <c r="X5" s="21"/>
      <c r="Y5" s="15">
        <f t="shared" si="2"/>
        <v>4819.2273400000004</v>
      </c>
      <c r="Z5" s="16">
        <f t="shared" si="3"/>
        <v>10398.282660000001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14">
        <f t="shared" si="0"/>
        <v>15217.51</v>
      </c>
      <c r="P6" s="18"/>
      <c r="Q6" s="18"/>
      <c r="R6" s="18"/>
      <c r="S6" s="11">
        <f t="shared" si="1"/>
        <v>1044.2257000000002</v>
      </c>
      <c r="T6" s="18">
        <v>2384.42164</v>
      </c>
      <c r="U6" s="18"/>
      <c r="V6" s="18"/>
      <c r="W6" s="21"/>
      <c r="X6" s="21"/>
      <c r="Y6" s="15">
        <f t="shared" si="2"/>
        <v>3428.6473400000004</v>
      </c>
      <c r="Z6" s="16">
        <f t="shared" si="3"/>
        <v>11788.862659999999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v>5000</v>
      </c>
      <c r="O7" s="14">
        <f t="shared" si="0"/>
        <v>24472.1</v>
      </c>
      <c r="P7" s="18"/>
      <c r="Q7" s="18"/>
      <c r="R7" s="18"/>
      <c r="S7" s="11">
        <f t="shared" si="1"/>
        <v>1051.547</v>
      </c>
      <c r="T7" s="18">
        <v>3367.3255199999994</v>
      </c>
      <c r="U7" s="18"/>
      <c r="V7" s="18"/>
      <c r="W7" s="22"/>
      <c r="X7" s="21"/>
      <c r="Y7" s="15">
        <f t="shared" si="2"/>
        <v>4418.872519999999</v>
      </c>
      <c r="Z7" s="16">
        <f t="shared" si="3"/>
        <v>20053.227480000001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9">
        <v>7610</v>
      </c>
      <c r="O8" s="14">
        <f t="shared" si="0"/>
        <v>29512.271100076468</v>
      </c>
      <c r="P8" s="18"/>
      <c r="Q8" s="18"/>
      <c r="R8" s="18">
        <f t="shared" ref="R8:R15" si="4">(E8*0.07)</f>
        <v>1102.3789770053529</v>
      </c>
      <c r="S8" s="11">
        <f t="shared" si="1"/>
        <v>1102.3789770053529</v>
      </c>
      <c r="T8" s="18">
        <v>4035.6865627379852</v>
      </c>
      <c r="U8" s="18"/>
      <c r="V8" s="18"/>
      <c r="W8" s="22"/>
      <c r="X8" s="21"/>
      <c r="Y8" s="15">
        <f t="shared" si="2"/>
        <v>6240.4445167486911</v>
      </c>
      <c r="Z8" s="16">
        <f t="shared" si="3"/>
        <v>23271.826583327776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v>7610</v>
      </c>
      <c r="O9" s="14">
        <f t="shared" si="0"/>
        <v>27425.43281078375</v>
      </c>
      <c r="P9" s="18">
        <f t="shared" ref="P9:P14" si="5">(E9*0.01)</f>
        <v>136.41432810783749</v>
      </c>
      <c r="Q9" s="18">
        <f>1000</f>
        <v>1000</v>
      </c>
      <c r="R9" s="18">
        <f t="shared" si="4"/>
        <v>954.90029675486244</v>
      </c>
      <c r="S9" s="11">
        <f t="shared" si="1"/>
        <v>954.90029675486244</v>
      </c>
      <c r="T9" s="18">
        <v>3563.0901970963378</v>
      </c>
      <c r="U9" s="18"/>
      <c r="V9" s="18"/>
      <c r="W9" s="15">
        <v>4166.67</v>
      </c>
      <c r="X9" s="21"/>
      <c r="Y9" s="15">
        <f t="shared" si="2"/>
        <v>10775.975118713901</v>
      </c>
      <c r="Z9" s="16">
        <f t="shared" si="3"/>
        <v>16649.457692069849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v>7610</v>
      </c>
      <c r="O10" s="14">
        <f t="shared" si="0"/>
        <v>26582.613274825249</v>
      </c>
      <c r="P10" s="18">
        <f t="shared" si="5"/>
        <v>127.4461327482525</v>
      </c>
      <c r="Q10" s="18"/>
      <c r="R10" s="18">
        <f t="shared" si="4"/>
        <v>892.12292923776749</v>
      </c>
      <c r="S10" s="11">
        <f t="shared" si="1"/>
        <v>892.12292923776749</v>
      </c>
      <c r="T10" s="18">
        <v>3337.9286422388986</v>
      </c>
      <c r="U10" s="19"/>
      <c r="V10" s="19"/>
      <c r="W10" s="24"/>
      <c r="X10" s="20"/>
      <c r="Y10" s="15">
        <f t="shared" si="2"/>
        <v>5249.6206334626859</v>
      </c>
      <c r="Z10" s="16">
        <f t="shared" si="3"/>
        <v>21332.992641362565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v>6024.58</v>
      </c>
      <c r="O11" s="14">
        <f t="shared" si="0"/>
        <v>22850.384966367499</v>
      </c>
      <c r="P11" s="18">
        <f t="shared" si="5"/>
        <v>111.78804966367501</v>
      </c>
      <c r="Q11" s="18">
        <f>500</f>
        <v>500</v>
      </c>
      <c r="R11" s="18">
        <f t="shared" si="4"/>
        <v>782.51634764572509</v>
      </c>
      <c r="S11" s="11">
        <f t="shared" si="1"/>
        <v>782.51634764572509</v>
      </c>
      <c r="T11" s="18">
        <v>2714.8795360896365</v>
      </c>
      <c r="U11" s="18"/>
      <c r="V11" s="18"/>
      <c r="W11" s="22"/>
      <c r="X11" s="21"/>
      <c r="Y11" s="15">
        <f t="shared" si="2"/>
        <v>4891.7002810447611</v>
      </c>
      <c r="Z11" s="16">
        <f t="shared" si="3"/>
        <v>17958.68468532274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v>7610</v>
      </c>
      <c r="O12" s="14">
        <f t="shared" si="0"/>
        <v>22991.829131059498</v>
      </c>
      <c r="P12" s="18">
        <f t="shared" si="5"/>
        <v>98.128291310594975</v>
      </c>
      <c r="Q12" s="18"/>
      <c r="R12" s="18">
        <f t="shared" si="4"/>
        <v>686.89803917416486</v>
      </c>
      <c r="S12" s="11">
        <f t="shared" si="1"/>
        <v>686.89803917416486</v>
      </c>
      <c r="T12" s="18">
        <v>2570.8746116251937</v>
      </c>
      <c r="U12" s="18"/>
      <c r="V12" s="18"/>
      <c r="W12" s="22">
        <v>2004.72</v>
      </c>
      <c r="X12" s="21"/>
      <c r="Y12" s="15">
        <f t="shared" si="2"/>
        <v>6047.5189812841181</v>
      </c>
      <c r="Z12" s="16">
        <f t="shared" si="3"/>
        <v>16944.310149775381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v>7610</v>
      </c>
      <c r="O13" s="14">
        <f t="shared" si="0"/>
        <v>22991.829131059498</v>
      </c>
      <c r="P13" s="18">
        <f t="shared" si="5"/>
        <v>98.128291310594975</v>
      </c>
      <c r="Q13" s="18">
        <f>500</f>
        <v>500</v>
      </c>
      <c r="R13" s="18">
        <f t="shared" si="4"/>
        <v>686.89803917416486</v>
      </c>
      <c r="S13" s="11">
        <f t="shared" si="1"/>
        <v>686.89803917416486</v>
      </c>
      <c r="T13" s="18">
        <v>2570.8746116251937</v>
      </c>
      <c r="U13" s="18"/>
      <c r="V13" s="18"/>
      <c r="W13" s="22"/>
      <c r="X13" s="21"/>
      <c r="Y13" s="15">
        <f t="shared" si="2"/>
        <v>4542.7989812841188</v>
      </c>
      <c r="Z13" s="16">
        <f t="shared" si="3"/>
        <v>18449.030149775379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v>7610</v>
      </c>
      <c r="O14" s="14">
        <f t="shared" si="0"/>
        <v>21275.400397925747</v>
      </c>
      <c r="P14" s="18">
        <f t="shared" si="5"/>
        <v>81.934003979257483</v>
      </c>
      <c r="Q14" s="18">
        <f>500</f>
        <v>500</v>
      </c>
      <c r="R14" s="18">
        <f t="shared" si="4"/>
        <v>573.53802785480241</v>
      </c>
      <c r="S14" s="11">
        <f t="shared" si="1"/>
        <v>573.53802785480241</v>
      </c>
      <c r="T14" s="18">
        <v>2208.2850289969401</v>
      </c>
      <c r="U14" s="18"/>
      <c r="V14" s="18"/>
      <c r="W14" s="22"/>
      <c r="X14" s="21">
        <f>1933.28</f>
        <v>1933.28</v>
      </c>
      <c r="Y14" s="15">
        <f t="shared" si="2"/>
        <v>5870.5750886858023</v>
      </c>
      <c r="Z14" s="16">
        <f t="shared" si="3"/>
        <v>15404.825309239945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v>7610</v>
      </c>
      <c r="O15" s="14">
        <f t="shared" si="0"/>
        <v>20744.148502450749</v>
      </c>
      <c r="P15" s="18"/>
      <c r="Q15" s="18"/>
      <c r="R15" s="18">
        <f t="shared" si="4"/>
        <v>538.31039517155239</v>
      </c>
      <c r="S15" s="11">
        <f t="shared" si="1"/>
        <v>538.31039517155239</v>
      </c>
      <c r="T15" s="18">
        <v>2097.8000241234804</v>
      </c>
      <c r="U15" s="18"/>
      <c r="V15" s="18"/>
      <c r="W15" s="22"/>
      <c r="X15" s="21"/>
      <c r="Y15" s="15">
        <f t="shared" si="2"/>
        <v>3174.4208144665854</v>
      </c>
      <c r="Z15" s="16">
        <f t="shared" si="3"/>
        <v>17569.727687984163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f t="shared" si="0"/>
        <v>6069.96</v>
      </c>
      <c r="P16" s="18"/>
      <c r="Q16" s="26"/>
      <c r="R16" s="26"/>
      <c r="S16" s="11"/>
      <c r="T16" s="18">
        <v>527.76699999999994</v>
      </c>
      <c r="U16" s="18"/>
      <c r="V16" s="18"/>
      <c r="W16" s="21"/>
      <c r="X16" s="21"/>
      <c r="Y16" s="15">
        <f t="shared" si="2"/>
        <v>527.76699999999994</v>
      </c>
      <c r="Z16" s="16">
        <f t="shared" si="3"/>
        <v>5542.1930000000002</v>
      </c>
    </row>
    <row r="17" spans="2:27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f t="shared" si="0"/>
        <v>12438</v>
      </c>
      <c r="P17" s="26"/>
      <c r="Q17" s="26"/>
      <c r="R17" s="26"/>
      <c r="S17" s="31"/>
      <c r="T17" s="26">
        <v>1936</v>
      </c>
      <c r="U17" s="26"/>
      <c r="V17" s="26"/>
      <c r="W17" s="32"/>
      <c r="X17" s="32"/>
      <c r="Y17" s="15">
        <f t="shared" si="2"/>
        <v>1936</v>
      </c>
      <c r="Z17" s="16">
        <f t="shared" si="3"/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O18" si="6">SUM(E4:E17)</f>
        <v>171474.09931454848</v>
      </c>
      <c r="F18" s="36">
        <f t="shared" si="6"/>
        <v>9964</v>
      </c>
      <c r="G18" s="36">
        <f t="shared" si="6"/>
        <v>10864</v>
      </c>
      <c r="H18" s="36">
        <f t="shared" si="6"/>
        <v>9964</v>
      </c>
      <c r="I18" s="36">
        <f t="shared" si="6"/>
        <v>9000</v>
      </c>
      <c r="J18" s="36">
        <f t="shared" si="6"/>
        <v>1385</v>
      </c>
      <c r="K18" s="36">
        <f t="shared" si="6"/>
        <v>2372</v>
      </c>
      <c r="L18" s="36">
        <f t="shared" si="6"/>
        <v>1375</v>
      </c>
      <c r="M18" s="36">
        <f t="shared" si="6"/>
        <v>6683</v>
      </c>
      <c r="N18" s="36">
        <f t="shared" si="6"/>
        <v>64294.58</v>
      </c>
      <c r="O18" s="36">
        <f t="shared" si="6"/>
        <v>287375.6793145485</v>
      </c>
      <c r="P18" s="36">
        <f>SUM(P4:P16)</f>
        <v>653.83909712021239</v>
      </c>
      <c r="Q18" s="36">
        <f>SUM(Q4:Q16)</f>
        <v>2500</v>
      </c>
      <c r="R18" s="36">
        <f>SUM(R4:R16)</f>
        <v>6217.5630520183931</v>
      </c>
      <c r="S18" s="36">
        <f>SUM(S4:S16)</f>
        <v>10707.629752018393</v>
      </c>
      <c r="T18" s="36">
        <f>SUM(T4:T17)</f>
        <v>37099.512102533663</v>
      </c>
      <c r="U18" s="36">
        <f t="shared" ref="U18:X18" si="7">SUM(U4:U17)</f>
        <v>966.23</v>
      </c>
      <c r="V18" s="36">
        <f t="shared" si="7"/>
        <v>778.38</v>
      </c>
      <c r="W18" s="36">
        <f t="shared" si="7"/>
        <v>7561.97</v>
      </c>
      <c r="X18" s="36">
        <f t="shared" si="7"/>
        <v>1933.28</v>
      </c>
      <c r="Y18" s="36">
        <f>SUM(Y4:Y17)</f>
        <v>68418.404003690666</v>
      </c>
      <c r="Z18" s="36">
        <f>SUM(Z4:Z17)</f>
        <v>218957.27531085777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7" x14ac:dyDescent="0.25">
      <c r="B20" s="42"/>
      <c r="E20" s="38"/>
    </row>
    <row r="21" spans="2:27" x14ac:dyDescent="0.25">
      <c r="B21" s="42"/>
      <c r="E21" s="38"/>
    </row>
    <row r="22" spans="2:27" x14ac:dyDescent="0.25">
      <c r="E22" s="38"/>
      <c r="O22" s="17"/>
      <c r="Z22" s="17"/>
    </row>
    <row r="23" spans="2:27" x14ac:dyDescent="0.25">
      <c r="O23" s="17"/>
      <c r="Z23" s="17"/>
    </row>
    <row r="24" spans="2:27" x14ac:dyDescent="0.25">
      <c r="O24" s="17"/>
      <c r="Z24" s="17"/>
    </row>
    <row r="25" spans="2:27" x14ac:dyDescent="0.25">
      <c r="B25" t="s">
        <v>79</v>
      </c>
      <c r="C25" t="s">
        <v>83</v>
      </c>
      <c r="O25" s="17"/>
      <c r="Z25" s="17"/>
    </row>
    <row r="26" spans="2:27" x14ac:dyDescent="0.25">
      <c r="B26" t="s">
        <v>80</v>
      </c>
      <c r="C26" t="s">
        <v>84</v>
      </c>
    </row>
    <row r="27" spans="2:27" x14ac:dyDescent="0.25">
      <c r="B27" t="s">
        <v>81</v>
      </c>
      <c r="C27" t="s">
        <v>85</v>
      </c>
    </row>
    <row r="28" spans="2:27" x14ac:dyDescent="0.25">
      <c r="B28" t="s">
        <v>82</v>
      </c>
      <c r="C28" t="s">
        <v>86</v>
      </c>
    </row>
    <row r="29" spans="2:27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9"/>
  <sheetViews>
    <sheetView workbookViewId="0">
      <selection activeCell="E4" sqref="E4:U12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3" width="10.140625" hidden="1" customWidth="1"/>
    <col min="24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6" ht="18.75" x14ac:dyDescent="0.25">
      <c r="E1" s="1"/>
      <c r="F1" s="2" t="s">
        <v>98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10</v>
      </c>
      <c r="K3" s="86" t="s">
        <v>11</v>
      </c>
      <c r="L3" s="86" t="s">
        <v>12</v>
      </c>
      <c r="M3" s="86" t="s">
        <v>13</v>
      </c>
      <c r="N3" s="86" t="s">
        <v>14</v>
      </c>
      <c r="O3" s="87" t="s">
        <v>99</v>
      </c>
      <c r="P3" s="72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74"/>
      <c r="X3" s="74" t="s">
        <v>90</v>
      </c>
      <c r="Y3" s="74" t="s">
        <v>91</v>
      </c>
      <c r="Z3" s="75" t="s">
        <v>3</v>
      </c>
    </row>
    <row r="4" spans="2:26" x14ac:dyDescent="0.25">
      <c r="B4" s="7" t="s">
        <v>79</v>
      </c>
      <c r="C4" s="8" t="s">
        <v>100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4">
        <f t="shared" ref="P4:P17" si="0">SUM(E4:O4)</f>
        <v>19486.689999999999</v>
      </c>
      <c r="Q4" s="11"/>
      <c r="R4" s="11"/>
      <c r="S4" s="11"/>
      <c r="T4" s="11">
        <v>1350.0683000000001</v>
      </c>
      <c r="U4" s="11">
        <v>3388.3970879999997</v>
      </c>
      <c r="V4" s="15"/>
      <c r="W4" s="15"/>
      <c r="X4" s="15"/>
      <c r="Y4" s="15">
        <f t="shared" ref="Y4:Y17" si="1">SUM(Q4:X4)</f>
        <v>4738.4653879999996</v>
      </c>
      <c r="Z4" s="16">
        <f t="shared" ref="Z4:Z17" si="2">+P4-Y4</f>
        <v>14748.224611999998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4">
        <f t="shared" si="0"/>
        <v>15117.51</v>
      </c>
      <c r="Q5" s="18"/>
      <c r="R5" s="18"/>
      <c r="S5" s="18"/>
      <c r="T5" s="11">
        <v>1044.2257000000002</v>
      </c>
      <c r="U5" s="18">
        <v>2373.7416400000002</v>
      </c>
      <c r="V5" s="15">
        <v>1390.58</v>
      </c>
      <c r="W5" s="21"/>
      <c r="X5" s="21"/>
      <c r="Y5" s="15">
        <f t="shared" si="1"/>
        <v>4808.5473400000001</v>
      </c>
      <c r="Z5" s="16">
        <f t="shared" si="2"/>
        <v>10308.962660000001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4">
        <f t="shared" si="0"/>
        <v>15117.51</v>
      </c>
      <c r="Q6" s="18"/>
      <c r="R6" s="18"/>
      <c r="S6" s="18"/>
      <c r="T6" s="11">
        <v>1044.2257000000002</v>
      </c>
      <c r="U6" s="18">
        <v>2373.7416400000002</v>
      </c>
      <c r="V6" s="21"/>
      <c r="W6" s="21"/>
      <c r="X6" s="21"/>
      <c r="Y6" s="15">
        <f t="shared" si="1"/>
        <v>3417.9673400000001</v>
      </c>
      <c r="Z6" s="16">
        <f t="shared" si="2"/>
        <v>11699.542659999999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>
        <v>6500</v>
      </c>
      <c r="P7" s="14">
        <f t="shared" si="0"/>
        <v>33299.846666666665</v>
      </c>
      <c r="Q7" s="18"/>
      <c r="R7" s="18"/>
      <c r="S7" s="18"/>
      <c r="T7" s="11">
        <v>1051.547</v>
      </c>
      <c r="U7" s="18">
        <v>4193.788528</v>
      </c>
      <c r="V7" s="22"/>
      <c r="W7" s="21"/>
      <c r="X7" s="21"/>
      <c r="Y7" s="15">
        <f t="shared" si="1"/>
        <v>5245.3355279999996</v>
      </c>
      <c r="Z7" s="16">
        <f t="shared" si="2"/>
        <v>28054.511138666665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19">
        <v>8383</v>
      </c>
      <c r="P8" s="14">
        <f t="shared" si="0"/>
        <v>34570.84058008666</v>
      </c>
      <c r="Q8" s="18"/>
      <c r="R8" s="18"/>
      <c r="S8" s="18">
        <v>1102.3789770053529</v>
      </c>
      <c r="T8" s="11">
        <v>1102.3789770053529</v>
      </c>
      <c r="U8" s="18">
        <v>4367.1503335871848</v>
      </c>
      <c r="V8" s="22"/>
      <c r="W8" s="21"/>
      <c r="X8" s="21"/>
      <c r="Y8" s="15">
        <f t="shared" si="1"/>
        <v>6571.9082875978911</v>
      </c>
      <c r="Z8" s="16">
        <f t="shared" si="2"/>
        <v>27998.932292488767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/>
      <c r="O9" s="19">
        <v>8383</v>
      </c>
      <c r="P9" s="14">
        <f t="shared" si="0"/>
        <v>29999.632810783751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v>3602.3921170963376</v>
      </c>
      <c r="V9" s="15">
        <v>4166.67</v>
      </c>
      <c r="W9" s="21"/>
      <c r="X9" s="21"/>
      <c r="Y9" s="15">
        <f t="shared" si="1"/>
        <v>10815.277038713899</v>
      </c>
      <c r="Z9" s="16">
        <f t="shared" si="2"/>
        <v>19184.355772069852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8383</v>
      </c>
      <c r="P10" s="14">
        <f t="shared" si="0"/>
        <v>29459.09504480195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v>3412.7788983881587</v>
      </c>
      <c r="V10" s="24"/>
      <c r="W10" s="20"/>
      <c r="X10" s="20"/>
      <c r="Y10" s="15">
        <f t="shared" si="1"/>
        <v>5324.4708896119464</v>
      </c>
      <c r="Z10" s="16">
        <f t="shared" si="2"/>
        <v>24134.624155190002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>
        <v>6636.54</v>
      </c>
      <c r="P11" s="14">
        <f t="shared" si="0"/>
        <v>24025.144966367501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v>2589.6073120896363</v>
      </c>
      <c r="V11" s="22"/>
      <c r="W11" s="21"/>
      <c r="X11" s="21"/>
      <c r="Y11" s="15">
        <f t="shared" si="1"/>
        <v>4766.4280570447609</v>
      </c>
      <c r="Z11" s="16">
        <f t="shared" si="2"/>
        <v>19258.716909322742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9">
        <v>8383</v>
      </c>
      <c r="P12" s="14">
        <f t="shared" si="0"/>
        <v>25231.806348534097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v>2570.8719324002068</v>
      </c>
      <c r="V12" s="22">
        <v>2004.72</v>
      </c>
      <c r="W12" s="21"/>
      <c r="X12" s="21"/>
      <c r="Y12" s="15">
        <f t="shared" si="1"/>
        <v>6047.5163020591317</v>
      </c>
      <c r="Z12" s="16">
        <f t="shared" si="2"/>
        <v>19184.290046474965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>
        <v>8383</v>
      </c>
      <c r="P13" s="14">
        <f t="shared" si="0"/>
        <v>25231.806348534097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v>2570.8719324002068</v>
      </c>
      <c r="V13" s="22"/>
      <c r="W13" s="21"/>
      <c r="X13" s="21"/>
      <c r="Y13" s="15">
        <f t="shared" si="1"/>
        <v>4542.7963020591314</v>
      </c>
      <c r="Z13" s="16">
        <f t="shared" si="2"/>
        <v>20689.010046474967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9">
        <v>8383</v>
      </c>
      <c r="P14" s="14">
        <f t="shared" si="0"/>
        <v>23152.053784315849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v>2169.479610663403</v>
      </c>
      <c r="V14" s="22"/>
      <c r="W14" s="21"/>
      <c r="X14" s="21">
        <v>1933.28</v>
      </c>
      <c r="Y14" s="15">
        <f t="shared" si="1"/>
        <v>5831.7696703522652</v>
      </c>
      <c r="Z14" s="16">
        <f t="shared" si="2"/>
        <v>17320.284113963586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8383</v>
      </c>
      <c r="P15" s="14">
        <f t="shared" si="0"/>
        <v>22504.50163611085</v>
      </c>
      <c r="Q15" s="18"/>
      <c r="R15" s="18"/>
      <c r="S15" s="18">
        <v>538.31039517155239</v>
      </c>
      <c r="T15" s="11">
        <v>538.31039517155239</v>
      </c>
      <c r="U15" s="18">
        <v>2046.5737387983791</v>
      </c>
      <c r="V15" s="22"/>
      <c r="W15" s="21"/>
      <c r="X15" s="21"/>
      <c r="Y15" s="15">
        <f t="shared" si="1"/>
        <v>3123.1945291414841</v>
      </c>
      <c r="Z15" s="16">
        <f t="shared" si="2"/>
        <v>19381.307106969365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4">
        <f t="shared" si="0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1"/>
        <v>527.76699999999994</v>
      </c>
      <c r="Z16" s="16">
        <f t="shared" si="2"/>
        <v>5542.1930000000002</v>
      </c>
    </row>
    <row r="17" spans="2:27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7"/>
      <c r="P17" s="14">
        <f t="shared" si="0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1"/>
        <v>1936</v>
      </c>
      <c r="Z17" s="16">
        <f t="shared" si="2"/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P18" si="3">SUM(E4:E17)</f>
        <v>171474.09931454848</v>
      </c>
      <c r="F18" s="36">
        <f t="shared" si="3"/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 t="shared" si="3"/>
        <v>10536.558871652962</v>
      </c>
      <c r="O18" s="36">
        <f t="shared" si="3"/>
        <v>71817.540000000008</v>
      </c>
      <c r="P18" s="36">
        <f t="shared" si="3"/>
        <v>315704.3981862014</v>
      </c>
      <c r="Q18" s="36">
        <f>SUM(Q4:Q16)</f>
        <v>653.83909712021239</v>
      </c>
      <c r="R18" s="36">
        <f>SUM(R4:R16)</f>
        <v>2500</v>
      </c>
      <c r="S18" s="36">
        <f>SUM(S4:S16)</f>
        <v>6217.5630520183931</v>
      </c>
      <c r="T18" s="36">
        <f>SUM(T4:T16)</f>
        <v>10707.629752018393</v>
      </c>
      <c r="U18" s="36">
        <f>SUM(U4:U17)</f>
        <v>38123.161771423511</v>
      </c>
      <c r="V18" s="36">
        <f t="shared" ref="V18:Y18" si="4">SUM(V4:V16)</f>
        <v>7561.97</v>
      </c>
      <c r="W18" s="36">
        <f t="shared" si="4"/>
        <v>0</v>
      </c>
      <c r="X18" s="36">
        <f t="shared" si="4"/>
        <v>1933.28</v>
      </c>
      <c r="Y18" s="36">
        <f t="shared" si="4"/>
        <v>65761.443672580528</v>
      </c>
      <c r="Z18" s="36">
        <f>SUM(Z4:Z17)</f>
        <v>248006.95451362091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7" x14ac:dyDescent="0.25">
      <c r="B20" s="42"/>
      <c r="E20" s="38"/>
    </row>
    <row r="21" spans="2:27" x14ac:dyDescent="0.25">
      <c r="B21" s="42"/>
      <c r="E21" s="38"/>
    </row>
    <row r="22" spans="2:27" x14ac:dyDescent="0.25">
      <c r="B22" s="42"/>
      <c r="E22" s="38"/>
    </row>
    <row r="25" spans="2:27" x14ac:dyDescent="0.25">
      <c r="B25" t="s">
        <v>79</v>
      </c>
      <c r="C25" t="s">
        <v>83</v>
      </c>
    </row>
    <row r="26" spans="2:27" x14ac:dyDescent="0.25">
      <c r="B26" t="s">
        <v>80</v>
      </c>
      <c r="C26" t="s">
        <v>84</v>
      </c>
    </row>
    <row r="27" spans="2:27" x14ac:dyDescent="0.25">
      <c r="B27" t="s">
        <v>81</v>
      </c>
      <c r="C27" t="s">
        <v>85</v>
      </c>
    </row>
    <row r="28" spans="2:27" x14ac:dyDescent="0.25">
      <c r="B28" t="s">
        <v>82</v>
      </c>
      <c r="C28" t="s">
        <v>86</v>
      </c>
    </row>
    <row r="29" spans="2:27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9"/>
  <sheetViews>
    <sheetView workbookViewId="0">
      <selection activeCell="N8" sqref="N8:Q1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12.57031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8.5703125" customWidth="1"/>
    <col min="21" max="21" width="10.140625" customWidth="1"/>
    <col min="22" max="22" width="9.5703125" customWidth="1"/>
    <col min="23" max="23" width="12.5703125" bestFit="1" customWidth="1"/>
  </cols>
  <sheetData>
    <row r="1" spans="2:23" ht="18.75" x14ac:dyDescent="0.25">
      <c r="E1" s="1"/>
      <c r="F1" s="2" t="s">
        <v>101</v>
      </c>
      <c r="G1" s="2"/>
      <c r="H1" s="2"/>
      <c r="I1" s="2"/>
      <c r="J1" s="2"/>
      <c r="K1" s="2"/>
      <c r="L1" s="2"/>
      <c r="M1" s="2"/>
      <c r="N1" s="2"/>
      <c r="O1" s="2"/>
    </row>
    <row r="2" spans="2:23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3" ht="33.75" x14ac:dyDescent="0.25">
      <c r="B3" s="71"/>
      <c r="C3" s="71" t="s">
        <v>78</v>
      </c>
      <c r="D3" s="3" t="s">
        <v>4</v>
      </c>
      <c r="E3" s="85" t="s">
        <v>5</v>
      </c>
      <c r="F3" s="86" t="s">
        <v>40</v>
      </c>
      <c r="G3" s="86" t="s">
        <v>41</v>
      </c>
      <c r="H3" s="86" t="s">
        <v>42</v>
      </c>
      <c r="I3" s="86" t="s">
        <v>43</v>
      </c>
      <c r="J3" s="86" t="s">
        <v>44</v>
      </c>
      <c r="K3" s="86" t="s">
        <v>45</v>
      </c>
      <c r="L3" s="86" t="s">
        <v>12</v>
      </c>
      <c r="M3" s="86" t="s">
        <v>46</v>
      </c>
      <c r="N3" s="72" t="s">
        <v>88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6" t="s">
        <v>21</v>
      </c>
      <c r="U3" s="74" t="s">
        <v>90</v>
      </c>
      <c r="V3" s="74" t="s">
        <v>91</v>
      </c>
      <c r="W3" s="75" t="s">
        <v>3</v>
      </c>
    </row>
    <row r="4" spans="2:23" x14ac:dyDescent="0.25">
      <c r="B4" s="7" t="s">
        <v>79</v>
      </c>
      <c r="C4" s="8" t="s">
        <v>100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4">
        <f t="shared" ref="N4:N17" si="0">SUM(E4:M4)</f>
        <v>19586.689999999999</v>
      </c>
      <c r="O4" s="11"/>
      <c r="P4" s="11"/>
      <c r="Q4" s="11"/>
      <c r="R4" s="11">
        <f>(E4*0.07)</f>
        <v>1350.0683000000001</v>
      </c>
      <c r="S4" s="11">
        <v>3400.1570879999995</v>
      </c>
      <c r="T4" s="15"/>
      <c r="U4" s="15"/>
      <c r="V4" s="15">
        <f t="shared" ref="V4:V17" si="1">SUM(O4:U4)</f>
        <v>4750.2253879999998</v>
      </c>
      <c r="W4" s="16">
        <f t="shared" ref="W4:W17" si="2">+N4-V4</f>
        <v>14836.464612</v>
      </c>
    </row>
    <row r="5" spans="2:23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f t="shared" si="0"/>
        <v>15217.51</v>
      </c>
      <c r="O5" s="18"/>
      <c r="P5" s="18"/>
      <c r="Q5" s="18"/>
      <c r="R5" s="11">
        <f>(E5*0.07)</f>
        <v>1044.2257000000002</v>
      </c>
      <c r="S5" s="18">
        <v>2384.42164</v>
      </c>
      <c r="T5" s="15">
        <v>1390.58</v>
      </c>
      <c r="U5" s="21"/>
      <c r="V5" s="15">
        <f t="shared" si="1"/>
        <v>4819.2273400000004</v>
      </c>
      <c r="W5" s="16">
        <f t="shared" si="2"/>
        <v>10398.282660000001</v>
      </c>
    </row>
    <row r="6" spans="2:23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f t="shared" si="0"/>
        <v>15217.51</v>
      </c>
      <c r="O6" s="18"/>
      <c r="P6" s="18"/>
      <c r="Q6" s="18"/>
      <c r="R6" s="11">
        <f>(E6*0.07)</f>
        <v>1044.2257000000002</v>
      </c>
      <c r="S6" s="18">
        <v>2384.42164</v>
      </c>
      <c r="T6" s="21"/>
      <c r="U6" s="21"/>
      <c r="V6" s="15">
        <f t="shared" si="1"/>
        <v>3428.6473400000004</v>
      </c>
      <c r="W6" s="16">
        <f t="shared" si="2"/>
        <v>11788.862659999999</v>
      </c>
    </row>
    <row r="7" spans="2:23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f t="shared" si="0"/>
        <v>19472.099999999999</v>
      </c>
      <c r="O7" s="18"/>
      <c r="P7" s="18"/>
      <c r="Q7" s="18"/>
      <c r="R7" s="11">
        <f t="shared" ref="R7:R15" si="3">(E7*0.07)</f>
        <v>1051.547</v>
      </c>
      <c r="S7">
        <v>2779.3255199999994</v>
      </c>
      <c r="T7" s="22"/>
      <c r="U7" s="21"/>
      <c r="V7" s="15">
        <f t="shared" si="1"/>
        <v>3830.8725199999994</v>
      </c>
      <c r="W7" s="16">
        <f t="shared" si="2"/>
        <v>15641.22748</v>
      </c>
    </row>
    <row r="8" spans="2:23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4">
        <f t="shared" si="0"/>
        <v>21902.271100076468</v>
      </c>
      <c r="O8" s="18"/>
      <c r="P8" s="18"/>
      <c r="Q8" s="18">
        <f t="shared" ref="Q8:Q15" si="4">(E8*0.07)</f>
        <v>1102.3789770053529</v>
      </c>
      <c r="R8" s="11">
        <f t="shared" si="3"/>
        <v>1102.3789770053529</v>
      </c>
      <c r="S8" s="18">
        <v>3140.7505627379851</v>
      </c>
      <c r="T8" s="22"/>
      <c r="U8" s="21"/>
      <c r="V8" s="15">
        <f t="shared" si="1"/>
        <v>5345.5085167486905</v>
      </c>
      <c r="W8" s="16">
        <f t="shared" si="2"/>
        <v>16556.762583327778</v>
      </c>
    </row>
    <row r="9" spans="2:23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f t="shared" si="0"/>
        <v>19815.43281078375</v>
      </c>
      <c r="O9" s="18">
        <f t="shared" ref="O9:O14" si="5">(E9*0.01)</f>
        <v>136.41432810783749</v>
      </c>
      <c r="P9" s="18">
        <f>1000</f>
        <v>1000</v>
      </c>
      <c r="Q9" s="18">
        <f t="shared" si="4"/>
        <v>954.90029675486244</v>
      </c>
      <c r="R9" s="11">
        <f t="shared" si="3"/>
        <v>954.90029675486244</v>
      </c>
      <c r="S9" s="18">
        <v>2668.1541970963376</v>
      </c>
      <c r="T9" s="15">
        <v>4166.67</v>
      </c>
      <c r="U9" s="21"/>
      <c r="V9" s="15">
        <f t="shared" si="1"/>
        <v>9881.0391187138994</v>
      </c>
      <c r="W9" s="16">
        <f t="shared" si="2"/>
        <v>9934.3936920698507</v>
      </c>
    </row>
    <row r="10" spans="2:23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f t="shared" si="0"/>
        <v>18972.613274825249</v>
      </c>
      <c r="O10" s="18">
        <f t="shared" si="5"/>
        <v>127.4461327482525</v>
      </c>
      <c r="P10" s="18"/>
      <c r="Q10" s="18">
        <f t="shared" si="4"/>
        <v>892.12292923776749</v>
      </c>
      <c r="R10" s="11">
        <f t="shared" si="3"/>
        <v>892.12292923776749</v>
      </c>
      <c r="S10" s="18">
        <v>2448.4168995026735</v>
      </c>
      <c r="T10" s="24"/>
      <c r="U10" s="20"/>
      <c r="V10" s="15">
        <f t="shared" si="1"/>
        <v>4360.1088907264611</v>
      </c>
      <c r="W10" s="16">
        <f t="shared" si="2"/>
        <v>14612.504384098789</v>
      </c>
    </row>
    <row r="11" spans="2:23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f t="shared" si="0"/>
        <v>16825.804966367501</v>
      </c>
      <c r="O11" s="18">
        <f t="shared" si="5"/>
        <v>111.78804966367501</v>
      </c>
      <c r="P11" s="18">
        <f>500</f>
        <v>500</v>
      </c>
      <c r="Q11" s="18">
        <f t="shared" si="4"/>
        <v>782.51634764572509</v>
      </c>
      <c r="R11" s="11">
        <f t="shared" si="3"/>
        <v>782.51634764572509</v>
      </c>
      <c r="S11" s="18">
        <v>2051.9094448160986</v>
      </c>
      <c r="T11" s="22"/>
      <c r="U11" s="21"/>
      <c r="V11" s="15">
        <f t="shared" si="1"/>
        <v>4228.7301897712241</v>
      </c>
      <c r="W11" s="16">
        <f t="shared" si="2"/>
        <v>12597.074776596277</v>
      </c>
    </row>
    <row r="12" spans="2:23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f t="shared" si="0"/>
        <v>15381.829131059498</v>
      </c>
      <c r="O12" s="18">
        <f t="shared" si="5"/>
        <v>98.128291310594975</v>
      </c>
      <c r="P12" s="18"/>
      <c r="Q12" s="18">
        <f t="shared" si="4"/>
        <v>686.89803917416486</v>
      </c>
      <c r="R12" s="11">
        <f t="shared" si="3"/>
        <v>686.89803917416486</v>
      </c>
      <c r="S12" s="18">
        <v>1751.8066063943088</v>
      </c>
      <c r="T12" s="22">
        <v>2004.72</v>
      </c>
      <c r="U12" s="21"/>
      <c r="V12" s="15">
        <f t="shared" si="1"/>
        <v>5228.4509760532337</v>
      </c>
      <c r="W12" s="16">
        <f t="shared" si="2"/>
        <v>10153.378155006263</v>
      </c>
    </row>
    <row r="13" spans="2:23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f t="shared" si="0"/>
        <v>15381.829131059498</v>
      </c>
      <c r="O13" s="18">
        <f t="shared" si="5"/>
        <v>98.128291310594975</v>
      </c>
      <c r="P13" s="18">
        <f>500</f>
        <v>500</v>
      </c>
      <c r="Q13" s="18">
        <f t="shared" si="4"/>
        <v>686.89803917416486</v>
      </c>
      <c r="R13" s="11">
        <f t="shared" si="3"/>
        <v>686.89803917416486</v>
      </c>
      <c r="S13" s="18">
        <v>1751.8066063943088</v>
      </c>
      <c r="T13" s="22"/>
      <c r="U13" s="21"/>
      <c r="V13" s="15">
        <f t="shared" si="1"/>
        <v>3723.7309760532335</v>
      </c>
      <c r="W13" s="16">
        <f t="shared" si="2"/>
        <v>11658.098155006264</v>
      </c>
    </row>
    <row r="14" spans="2:23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f t="shared" si="0"/>
        <v>13665.400397925749</v>
      </c>
      <c r="O14" s="18">
        <f t="shared" si="5"/>
        <v>81.934003979257483</v>
      </c>
      <c r="P14" s="18">
        <f>500</f>
        <v>500</v>
      </c>
      <c r="Q14" s="18">
        <f t="shared" si="4"/>
        <v>573.53802785480241</v>
      </c>
      <c r="R14" s="11">
        <f t="shared" si="3"/>
        <v>573.53802785480241</v>
      </c>
      <c r="S14" s="18">
        <v>1395.5370289969401</v>
      </c>
      <c r="T14" s="22"/>
      <c r="U14" s="21">
        <f>1933.28</f>
        <v>1933.28</v>
      </c>
      <c r="V14" s="15">
        <f t="shared" si="1"/>
        <v>5057.8270886858027</v>
      </c>
      <c r="W14" s="16">
        <f t="shared" si="2"/>
        <v>8607.573309239946</v>
      </c>
    </row>
    <row r="15" spans="2:23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f t="shared" si="0"/>
        <v>13134.148502450749</v>
      </c>
      <c r="O15" s="18"/>
      <c r="P15" s="18"/>
      <c r="Q15" s="18">
        <f t="shared" si="4"/>
        <v>538.31039517155239</v>
      </c>
      <c r="R15" s="11">
        <f t="shared" si="3"/>
        <v>538.31039517155239</v>
      </c>
      <c r="S15" s="18">
        <v>1285.0520241234801</v>
      </c>
      <c r="T15" s="22"/>
      <c r="U15" s="21"/>
      <c r="V15" s="15">
        <f t="shared" si="1"/>
        <v>2361.6728144665849</v>
      </c>
      <c r="W15" s="16">
        <f t="shared" si="2"/>
        <v>10772.475687984164</v>
      </c>
    </row>
    <row r="16" spans="2:23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f t="shared" si="0"/>
        <v>6069.96</v>
      </c>
      <c r="O16" s="18"/>
      <c r="P16" s="26"/>
      <c r="Q16" s="26"/>
      <c r="R16" s="11"/>
      <c r="S16" s="18">
        <v>527.76699999999994</v>
      </c>
      <c r="T16" s="21"/>
      <c r="U16" s="21"/>
      <c r="V16" s="15">
        <f t="shared" si="1"/>
        <v>527.76699999999994</v>
      </c>
      <c r="W16" s="16">
        <f t="shared" si="2"/>
        <v>5542.1930000000002</v>
      </c>
    </row>
    <row r="17" spans="2:23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f t="shared" si="0"/>
        <v>12438</v>
      </c>
      <c r="O17" s="26"/>
      <c r="P17" s="26"/>
      <c r="Q17" s="26"/>
      <c r="R17" s="31"/>
      <c r="S17" s="26">
        <v>1936</v>
      </c>
      <c r="T17" s="32"/>
      <c r="U17" s="32"/>
      <c r="V17" s="15">
        <f t="shared" si="1"/>
        <v>1936</v>
      </c>
      <c r="W17" s="16">
        <f t="shared" si="2"/>
        <v>10502</v>
      </c>
    </row>
    <row r="18" spans="2:23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M18" si="6">SUM(F4:F16)</f>
        <v>9964</v>
      </c>
      <c r="G18" s="36">
        <f t="shared" si="6"/>
        <v>10864</v>
      </c>
      <c r="H18" s="36">
        <f t="shared" si="6"/>
        <v>9964</v>
      </c>
      <c r="I18" s="36">
        <f t="shared" si="6"/>
        <v>9000</v>
      </c>
      <c r="J18" s="36">
        <f t="shared" si="6"/>
        <v>1385</v>
      </c>
      <c r="K18" s="36">
        <f t="shared" si="6"/>
        <v>2372</v>
      </c>
      <c r="L18" s="36">
        <f t="shared" si="6"/>
        <v>1375</v>
      </c>
      <c r="M18" s="36">
        <f t="shared" si="6"/>
        <v>6683</v>
      </c>
      <c r="N18" s="36">
        <f>SUM(N4:N17)</f>
        <v>223081.09931454845</v>
      </c>
      <c r="O18" s="36">
        <f>SUM(O4:O16)</f>
        <v>653.83909712021239</v>
      </c>
      <c r="P18" s="36">
        <f>SUM(P4:P16)</f>
        <v>2500</v>
      </c>
      <c r="Q18" s="36">
        <f>SUM(Q4:Q16)</f>
        <v>6217.5630520183931</v>
      </c>
      <c r="R18" s="36">
        <f>SUM(R4:R16)</f>
        <v>10707.629752018393</v>
      </c>
      <c r="S18" s="36">
        <f>SUM(S4:S17)</f>
        <v>29905.526258062131</v>
      </c>
      <c r="T18" s="36">
        <f t="shared" ref="T18:V18" si="7">SUM(T4:T16)</f>
        <v>7561.97</v>
      </c>
      <c r="U18" s="36">
        <f t="shared" si="7"/>
        <v>1933.28</v>
      </c>
      <c r="V18" s="36">
        <f t="shared" si="7"/>
        <v>57543.80815921913</v>
      </c>
      <c r="W18" s="36">
        <f>SUM(W4:W17)</f>
        <v>163601.29115532932</v>
      </c>
    </row>
    <row r="19" spans="2:23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5" spans="2:23" x14ac:dyDescent="0.25">
      <c r="B25" t="s">
        <v>79</v>
      </c>
      <c r="C25" t="s">
        <v>83</v>
      </c>
    </row>
    <row r="26" spans="2:23" x14ac:dyDescent="0.25">
      <c r="B26" t="s">
        <v>80</v>
      </c>
      <c r="C26" t="s">
        <v>84</v>
      </c>
    </row>
    <row r="27" spans="2:23" x14ac:dyDescent="0.25">
      <c r="B27" t="s">
        <v>81</v>
      </c>
      <c r="C27" t="s">
        <v>85</v>
      </c>
    </row>
    <row r="28" spans="2:23" x14ac:dyDescent="0.25">
      <c r="B28" t="s">
        <v>82</v>
      </c>
      <c r="C28" t="s">
        <v>86</v>
      </c>
    </row>
    <row r="29" spans="2:23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9"/>
  <sheetViews>
    <sheetView workbookViewId="0">
      <selection activeCell="E4" sqref="E4:T12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3" width="10.140625" customWidth="1"/>
    <col min="24" max="24" width="9.5703125" customWidth="1"/>
    <col min="25" max="25" width="12.5703125" bestFit="1" customWidth="1"/>
    <col min="26" max="26" width="14.140625" bestFit="1" customWidth="1"/>
  </cols>
  <sheetData>
    <row r="1" spans="2:25" ht="18.75" x14ac:dyDescent="0.25">
      <c r="E1" s="1"/>
      <c r="F1" s="2" t="s">
        <v>102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5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10</v>
      </c>
      <c r="K3" s="86" t="s">
        <v>11</v>
      </c>
      <c r="L3" s="86" t="s">
        <v>12</v>
      </c>
      <c r="M3" s="86" t="s">
        <v>13</v>
      </c>
      <c r="N3" s="86" t="s">
        <v>14</v>
      </c>
      <c r="O3" s="87" t="s">
        <v>103</v>
      </c>
      <c r="P3" s="72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74" t="s">
        <v>90</v>
      </c>
      <c r="X3" s="74" t="s">
        <v>91</v>
      </c>
      <c r="Y3" s="75" t="s">
        <v>3</v>
      </c>
    </row>
    <row r="4" spans="2:25" x14ac:dyDescent="0.25">
      <c r="B4" s="7" t="s">
        <v>79</v>
      </c>
      <c r="C4" s="8" t="s">
        <v>100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4">
        <f>SUM(E4:O4)</f>
        <v>19486.689999999999</v>
      </c>
      <c r="Q4" s="11"/>
      <c r="R4" s="11"/>
      <c r="S4" s="11"/>
      <c r="T4" s="11">
        <v>1350.0683000000001</v>
      </c>
      <c r="U4" s="11">
        <v>3388.3970879999997</v>
      </c>
      <c r="V4" s="15"/>
      <c r="W4" s="15"/>
      <c r="X4" s="15">
        <f>SUM(Q4:W4)</f>
        <v>4738.4653879999996</v>
      </c>
      <c r="Y4" s="16">
        <f>+P4-X4</f>
        <v>14748.224611999998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4">
        <f t="shared" ref="P5:P17" si="0">SUM(E5:O5)</f>
        <v>15117.51</v>
      </c>
      <c r="Q5" s="18"/>
      <c r="R5" s="18"/>
      <c r="S5" s="18"/>
      <c r="T5" s="11">
        <v>1044.2257000000002</v>
      </c>
      <c r="U5" s="11">
        <v>2373.7416400000002</v>
      </c>
      <c r="V5" s="15">
        <v>1390.58</v>
      </c>
      <c r="W5" s="21"/>
      <c r="X5" s="15">
        <f t="shared" ref="X5:X17" si="1">SUM(Q5:W5)</f>
        <v>4808.5473400000001</v>
      </c>
      <c r="Y5" s="16">
        <f t="shared" ref="Y5:Y17" si="2">+P5-X5</f>
        <v>10308.962660000001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4">
        <f t="shared" si="0"/>
        <v>15117.51</v>
      </c>
      <c r="Q6" s="18"/>
      <c r="R6" s="18"/>
      <c r="S6" s="18"/>
      <c r="T6" s="11">
        <v>1044.2257000000002</v>
      </c>
      <c r="U6" s="11">
        <v>2373.7416400000002</v>
      </c>
      <c r="V6" s="21"/>
      <c r="W6" s="21"/>
      <c r="X6" s="15">
        <f t="shared" si="1"/>
        <v>3417.9673400000001</v>
      </c>
      <c r="Y6" s="16">
        <f t="shared" si="2"/>
        <v>11699.542659999999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>
        <v>4005.8933333333334</v>
      </c>
      <c r="P7" s="14">
        <f t="shared" si="0"/>
        <v>30805.739999999998</v>
      </c>
      <c r="Q7" s="18"/>
      <c r="R7" s="18"/>
      <c r="S7" s="18"/>
      <c r="T7" s="11">
        <v>1051.547</v>
      </c>
      <c r="U7" s="11">
        <v>3900.4815840000001</v>
      </c>
      <c r="V7" s="22"/>
      <c r="W7" s="21"/>
      <c r="X7" s="15">
        <f t="shared" si="1"/>
        <v>4952.0285839999997</v>
      </c>
      <c r="Y7" s="16">
        <f t="shared" si="2"/>
        <v>25853.711415999998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19">
        <v>4199.5389600203916</v>
      </c>
      <c r="P8" s="14">
        <f t="shared" si="0"/>
        <v>30387.379540107057</v>
      </c>
      <c r="Q8" s="18"/>
      <c r="R8" s="18"/>
      <c r="S8" s="18">
        <v>1102.3789770053529</v>
      </c>
      <c r="T8" s="11">
        <v>1102.3789770053529</v>
      </c>
      <c r="U8" s="11">
        <v>3875.1753152855827</v>
      </c>
      <c r="V8" s="22"/>
      <c r="W8" s="21"/>
      <c r="X8" s="15">
        <f t="shared" si="1"/>
        <v>6079.9332692962889</v>
      </c>
      <c r="Y8" s="16">
        <f t="shared" si="2"/>
        <v>24307.446270810768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19">
        <v>3637.7154162089996</v>
      </c>
      <c r="P9" s="14">
        <f t="shared" si="0"/>
        <v>27073.205935097252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1">
        <v>3258.2443165156055</v>
      </c>
      <c r="V9" s="15">
        <v>4166.67</v>
      </c>
      <c r="W9" s="21"/>
      <c r="X9" s="15">
        <f t="shared" si="1"/>
        <v>10471.129238133168</v>
      </c>
      <c r="Y9" s="16">
        <f t="shared" si="2"/>
        <v>16602.076696964083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3398.5635399533999</v>
      </c>
      <c r="P10" s="14">
        <f t="shared" si="0"/>
        <v>24474.658584755351</v>
      </c>
      <c r="Q10" s="18">
        <v>127.4461327482525</v>
      </c>
      <c r="R10" s="18"/>
      <c r="S10" s="18">
        <v>892.12292923776749</v>
      </c>
      <c r="T10" s="11">
        <v>892.12292923776749</v>
      </c>
      <c r="U10" s="11">
        <v>2826.6091706866787</v>
      </c>
      <c r="V10" s="24"/>
      <c r="W10" s="20"/>
      <c r="X10" s="15">
        <f t="shared" si="1"/>
        <v>4738.3011619104664</v>
      </c>
      <c r="Y10" s="16">
        <f t="shared" si="2"/>
        <v>19736.357422844885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>
        <v>2355.0015795814202</v>
      </c>
      <c r="P11" s="14">
        <f t="shared" si="0"/>
        <v>19743.606545948922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1">
        <v>2124.2986535153941</v>
      </c>
      <c r="V11" s="22"/>
      <c r="W11" s="21"/>
      <c r="X11" s="15">
        <f t="shared" si="1"/>
        <v>4301.1193984705187</v>
      </c>
      <c r="Y11" s="16">
        <f t="shared" si="2"/>
        <v>15442.487147478403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9">
        <v>2616.7544349491995</v>
      </c>
      <c r="P12" s="14">
        <f t="shared" si="0"/>
        <v>19465.560783483295</v>
      </c>
      <c r="Q12" s="18">
        <v>98.128291310594975</v>
      </c>
      <c r="R12" s="18"/>
      <c r="S12" s="18">
        <v>686.89803917416486</v>
      </c>
      <c r="T12" s="11">
        <v>686.89803917416486</v>
      </c>
      <c r="U12" s="11">
        <v>1948.7171468731703</v>
      </c>
      <c r="V12" s="22">
        <v>2004.72</v>
      </c>
      <c r="W12" s="21"/>
      <c r="X12" s="15">
        <f t="shared" si="1"/>
        <v>5425.3615165320953</v>
      </c>
      <c r="Y12" s="16">
        <f t="shared" si="2"/>
        <v>14040.1992669512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>
        <v>2616.7544349491995</v>
      </c>
      <c r="P13" s="14">
        <f t="shared" si="0"/>
        <v>19465.560783483295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1">
        <v>1948.7171468731703</v>
      </c>
      <c r="V13" s="22"/>
      <c r="W13" s="21"/>
      <c r="X13" s="15">
        <f t="shared" si="1"/>
        <v>3920.641516532095</v>
      </c>
      <c r="Y13" s="16">
        <f t="shared" si="2"/>
        <v>15544.919266951201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9">
        <v>2184.9067727801998</v>
      </c>
      <c r="P14" s="14">
        <f t="shared" si="0"/>
        <v>16953.960557096048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1">
        <v>1507.5232539963281</v>
      </c>
      <c r="V14" s="22"/>
      <c r="W14" s="21">
        <f>1933.28</f>
        <v>1933.28</v>
      </c>
      <c r="X14" s="15">
        <f t="shared" si="1"/>
        <v>5169.8133136851902</v>
      </c>
      <c r="Y14" s="16">
        <f t="shared" si="2"/>
        <v>11784.147243410858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2050.7062673201995</v>
      </c>
      <c r="P15" s="14">
        <f t="shared" si="0"/>
        <v>16172.207903431048</v>
      </c>
      <c r="Q15" s="18"/>
      <c r="R15" s="18"/>
      <c r="S15" s="18">
        <v>538.31039517155239</v>
      </c>
      <c r="T15" s="11">
        <v>538.31039517155239</v>
      </c>
      <c r="U15" s="11">
        <v>1370.2847681481762</v>
      </c>
      <c r="V15" s="22"/>
      <c r="W15" s="21"/>
      <c r="X15" s="15">
        <f t="shared" si="1"/>
        <v>2446.9055584912812</v>
      </c>
      <c r="Y15" s="16">
        <f t="shared" si="2"/>
        <v>13725.302344939766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4">
        <f t="shared" si="0"/>
        <v>6069.96</v>
      </c>
      <c r="Q16" s="18"/>
      <c r="R16" s="26"/>
      <c r="S16" s="26"/>
      <c r="T16" s="11"/>
      <c r="U16" s="11">
        <v>527.76699999999994</v>
      </c>
      <c r="V16" s="21"/>
      <c r="W16" s="21"/>
      <c r="X16" s="15">
        <f t="shared" si="1"/>
        <v>527.76699999999994</v>
      </c>
      <c r="Y16" s="16">
        <f t="shared" si="2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7"/>
      <c r="P17" s="14">
        <f t="shared" si="0"/>
        <v>12438</v>
      </c>
      <c r="Q17" s="26"/>
      <c r="R17" s="26"/>
      <c r="S17" s="26"/>
      <c r="T17" s="31"/>
      <c r="U17" s="26">
        <v>1936</v>
      </c>
      <c r="V17" s="32"/>
      <c r="W17" s="32"/>
      <c r="X17" s="15">
        <f t="shared" si="1"/>
        <v>1936</v>
      </c>
      <c r="Y17" s="16">
        <f t="shared" si="2"/>
        <v>10502</v>
      </c>
    </row>
    <row r="18" spans="2:26" ht="15.75" thickBot="1" x14ac:dyDescent="0.3">
      <c r="B18" s="33" t="s">
        <v>37</v>
      </c>
      <c r="C18" s="34"/>
      <c r="D18" s="35"/>
      <c r="E18" s="36">
        <f t="shared" ref="E18:Y18" si="3">SUM(E4:E17)</f>
        <v>171474.09931454848</v>
      </c>
      <c r="F18" s="36">
        <f t="shared" si="3"/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 t="shared" si="3"/>
        <v>12355.416579757461</v>
      </c>
      <c r="O18" s="36">
        <f t="shared" si="3"/>
        <v>27065.834739096339</v>
      </c>
      <c r="P18" s="36">
        <f t="shared" si="3"/>
        <v>272771.55063340225</v>
      </c>
      <c r="Q18" s="36">
        <f t="shared" si="3"/>
        <v>653.83909712021239</v>
      </c>
      <c r="R18" s="36">
        <f t="shared" si="3"/>
        <v>2500</v>
      </c>
      <c r="S18" s="36">
        <f t="shared" si="3"/>
        <v>6217.5630520183931</v>
      </c>
      <c r="T18" s="36">
        <f t="shared" si="3"/>
        <v>10707.629752018393</v>
      </c>
      <c r="U18" s="36">
        <f t="shared" si="3"/>
        <v>33359.698723894107</v>
      </c>
      <c r="V18" s="36">
        <f t="shared" si="3"/>
        <v>7561.97</v>
      </c>
      <c r="W18" s="36">
        <f t="shared" si="3"/>
        <v>1933.28</v>
      </c>
      <c r="X18" s="36">
        <f t="shared" si="3"/>
        <v>62933.980625051096</v>
      </c>
      <c r="Y18" s="36">
        <f t="shared" si="3"/>
        <v>209837.57000835118</v>
      </c>
      <c r="Z18" s="17"/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6" ht="15" hidden="1" customHeight="1" x14ac:dyDescent="0.25">
      <c r="E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2:26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2:26" ht="15" hidden="1" customHeight="1" x14ac:dyDescent="0.25">
      <c r="B22" s="42"/>
      <c r="E22" s="38"/>
    </row>
    <row r="23" spans="2:26" x14ac:dyDescent="0.25">
      <c r="B23" s="42"/>
      <c r="E23" s="38"/>
    </row>
    <row r="24" spans="2:26" x14ac:dyDescent="0.25">
      <c r="B24" s="42"/>
      <c r="E24" s="38"/>
    </row>
    <row r="25" spans="2:26" x14ac:dyDescent="0.25">
      <c r="B25" t="s">
        <v>79</v>
      </c>
      <c r="C25" t="s">
        <v>83</v>
      </c>
      <c r="E25" s="38"/>
    </row>
    <row r="26" spans="2:26" x14ac:dyDescent="0.25">
      <c r="B26" t="s">
        <v>80</v>
      </c>
      <c r="C26" t="s">
        <v>84</v>
      </c>
      <c r="E26" s="38"/>
    </row>
    <row r="27" spans="2:26" x14ac:dyDescent="0.25">
      <c r="B27" t="s">
        <v>81</v>
      </c>
      <c r="C27" t="s">
        <v>85</v>
      </c>
      <c r="E27" s="38"/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9"/>
  <sheetViews>
    <sheetView workbookViewId="0">
      <selection activeCell="B3" sqref="B3:X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4" width="8.7109375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2" width="10.140625" customWidth="1"/>
    <col min="23" max="23" width="9.5703125" customWidth="1"/>
    <col min="24" max="24" width="12.5703125" bestFit="1" customWidth="1"/>
    <col min="25" max="25" width="14.140625" bestFit="1" customWidth="1"/>
  </cols>
  <sheetData>
    <row r="1" spans="2:24" ht="18.75" x14ac:dyDescent="0.25">
      <c r="E1" s="1"/>
      <c r="F1" s="2" t="s">
        <v>104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4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4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40</v>
      </c>
      <c r="G3" s="86" t="s">
        <v>41</v>
      </c>
      <c r="H3" s="86" t="s">
        <v>42</v>
      </c>
      <c r="I3" s="86" t="s">
        <v>43</v>
      </c>
      <c r="J3" s="86" t="s">
        <v>44</v>
      </c>
      <c r="K3" s="86" t="s">
        <v>45</v>
      </c>
      <c r="L3" s="86" t="s">
        <v>12</v>
      </c>
      <c r="M3" s="86" t="s">
        <v>46</v>
      </c>
      <c r="N3" s="87" t="s">
        <v>15</v>
      </c>
      <c r="O3" s="7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74" t="s">
        <v>90</v>
      </c>
      <c r="W3" s="74" t="s">
        <v>91</v>
      </c>
      <c r="X3" s="75" t="s">
        <v>3</v>
      </c>
    </row>
    <row r="4" spans="2:24" x14ac:dyDescent="0.25">
      <c r="B4" s="7" t="s">
        <v>79</v>
      </c>
      <c r="C4" s="8" t="s">
        <v>100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>
        <v>1337.2105066666666</v>
      </c>
      <c r="O4" s="14">
        <f t="shared" ref="O4:O17" si="0">SUM(E4:N4)</f>
        <v>20923.900506666665</v>
      </c>
      <c r="P4" s="11"/>
      <c r="Q4" s="11"/>
      <c r="R4" s="11"/>
      <c r="S4" s="11">
        <v>1350.0683000000001</v>
      </c>
      <c r="T4" s="11">
        <v>3557.4130435839998</v>
      </c>
      <c r="U4" s="15"/>
      <c r="V4" s="15"/>
      <c r="W4" s="15">
        <f t="shared" ref="W4:W17" si="1">SUM(P4:V4)</f>
        <v>4907.4813435839997</v>
      </c>
      <c r="X4" s="16">
        <f t="shared" ref="X4:X17" si="2">+O4-W4</f>
        <v>16016.419163082664</v>
      </c>
    </row>
    <row r="5" spans="2:24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3">
        <v>2705.0418133333337</v>
      </c>
      <c r="O5" s="14">
        <f t="shared" si="0"/>
        <v>17922.551813333335</v>
      </c>
      <c r="P5" s="18"/>
      <c r="Q5" s="18"/>
      <c r="R5" s="18"/>
      <c r="S5" s="11">
        <v>1044.2257000000002</v>
      </c>
      <c r="T5" s="18">
        <v>2690.638869248</v>
      </c>
      <c r="U5" s="15">
        <v>1390.58</v>
      </c>
      <c r="V5" s="21"/>
      <c r="W5" s="15">
        <f t="shared" si="1"/>
        <v>5125.4445692480003</v>
      </c>
      <c r="X5" s="16">
        <f t="shared" si="2"/>
        <v>12797.107244085335</v>
      </c>
    </row>
    <row r="6" spans="2:24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3">
        <v>2983.502</v>
      </c>
      <c r="O6" s="14">
        <f t="shared" si="0"/>
        <v>18201.011999999999</v>
      </c>
      <c r="P6" s="18"/>
      <c r="Q6" s="18"/>
      <c r="R6" s="18"/>
      <c r="S6" s="11">
        <v>1044.2257000000002</v>
      </c>
      <c r="T6" s="18">
        <v>2723.3857871999994</v>
      </c>
      <c r="U6" s="21"/>
      <c r="V6" s="21"/>
      <c r="W6" s="15">
        <f t="shared" si="1"/>
        <v>3767.6114871999998</v>
      </c>
      <c r="X6" s="16">
        <f t="shared" si="2"/>
        <v>14433.400512799999</v>
      </c>
    </row>
    <row r="7" spans="2:24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3">
        <v>3004.42</v>
      </c>
      <c r="O7" s="14">
        <f t="shared" si="0"/>
        <v>22476.519999999997</v>
      </c>
      <c r="P7" s="18"/>
      <c r="Q7" s="18"/>
      <c r="R7" s="18"/>
      <c r="S7" s="11">
        <v>1051.547</v>
      </c>
      <c r="T7" s="18">
        <v>3132.6453119999996</v>
      </c>
      <c r="U7" s="22"/>
      <c r="V7" s="21"/>
      <c r="W7" s="15">
        <f t="shared" si="1"/>
        <v>4184.1923119999992</v>
      </c>
      <c r="X7" s="16">
        <f t="shared" si="2"/>
        <v>18292.327687999998</v>
      </c>
    </row>
    <row r="8" spans="2:24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3">
        <v>3149.6542200152935</v>
      </c>
      <c r="O8" s="14">
        <f t="shared" si="0"/>
        <v>25051.925320091763</v>
      </c>
      <c r="P8" s="18"/>
      <c r="Q8" s="18"/>
      <c r="R8" s="18">
        <v>1102.3789770053529</v>
      </c>
      <c r="S8" s="11">
        <v>1102.3789770053529</v>
      </c>
      <c r="T8" s="18">
        <v>3511.1498990117834</v>
      </c>
      <c r="U8" s="22"/>
      <c r="V8" s="21"/>
      <c r="W8" s="15">
        <f t="shared" si="1"/>
        <v>5715.9078530224888</v>
      </c>
      <c r="X8" s="16">
        <f t="shared" si="2"/>
        <v>19336.017467069272</v>
      </c>
    </row>
    <row r="9" spans="2:24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3">
        <v>2728.2865621567498</v>
      </c>
      <c r="O9" s="14">
        <f t="shared" si="0"/>
        <v>22543.719372940501</v>
      </c>
      <c r="P9" s="18">
        <v>136.41432810783749</v>
      </c>
      <c r="Q9" s="18">
        <v>1000</v>
      </c>
      <c r="R9" s="18">
        <v>954.90029675486244</v>
      </c>
      <c r="S9" s="11">
        <v>954.90029675486244</v>
      </c>
      <c r="T9" s="18">
        <v>2989.0006968059715</v>
      </c>
      <c r="U9" s="15">
        <v>4166.67</v>
      </c>
      <c r="V9" s="21"/>
      <c r="W9" s="15">
        <f t="shared" si="1"/>
        <v>10201.885618423534</v>
      </c>
      <c r="X9" s="16">
        <f t="shared" si="2"/>
        <v>12341.833754516967</v>
      </c>
    </row>
    <row r="10" spans="2:24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3">
        <v>2548.9226549650498</v>
      </c>
      <c r="O10" s="14">
        <f t="shared" si="0"/>
        <v>21521.535929790298</v>
      </c>
      <c r="P10" s="18">
        <v>127.4461327482525</v>
      </c>
      <c r="Q10" s="18"/>
      <c r="R10" s="18">
        <v>892.12292923776749</v>
      </c>
      <c r="S10" s="11">
        <v>892.12292923776749</v>
      </c>
      <c r="T10" s="18">
        <v>2742.7459464627882</v>
      </c>
      <c r="U10" s="24"/>
      <c r="V10" s="20"/>
      <c r="W10" s="15">
        <f t="shared" si="1"/>
        <v>4654.4379376865754</v>
      </c>
      <c r="X10" s="16">
        <f t="shared" si="2"/>
        <v>16867.097992103721</v>
      </c>
    </row>
    <row r="11" spans="2:24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3">
        <v>1766.251184686065</v>
      </c>
      <c r="O11" s="14">
        <f t="shared" si="0"/>
        <v>18592.056151053566</v>
      </c>
      <c r="P11" s="18">
        <v>111.78804966367501</v>
      </c>
      <c r="Q11" s="18">
        <v>500</v>
      </c>
      <c r="R11" s="18">
        <v>782.51634764572509</v>
      </c>
      <c r="S11" s="11">
        <v>782.51634764572509</v>
      </c>
      <c r="T11" s="18">
        <v>2240.5450713405703</v>
      </c>
      <c r="U11" s="22"/>
      <c r="V11" s="21"/>
      <c r="W11" s="15">
        <f t="shared" si="1"/>
        <v>4417.3658162956954</v>
      </c>
      <c r="X11" s="16">
        <f t="shared" si="2"/>
        <v>14174.69033475787</v>
      </c>
    </row>
    <row r="12" spans="2:24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3">
        <v>1962.5658262118995</v>
      </c>
      <c r="O12" s="14">
        <f t="shared" si="0"/>
        <v>17344.394957271397</v>
      </c>
      <c r="P12" s="18">
        <v>98.128291310594975</v>
      </c>
      <c r="Q12" s="18"/>
      <c r="R12" s="18">
        <v>686.89803917416486</v>
      </c>
      <c r="S12" s="11">
        <v>686.89803917416486</v>
      </c>
      <c r="T12" s="18">
        <v>1961.4086366337397</v>
      </c>
      <c r="U12" s="22">
        <v>2004.72</v>
      </c>
      <c r="V12" s="21"/>
      <c r="W12" s="15">
        <f t="shared" si="1"/>
        <v>5438.0530062926646</v>
      </c>
      <c r="X12" s="16">
        <f t="shared" si="2"/>
        <v>11906.341950978733</v>
      </c>
    </row>
    <row r="13" spans="2:24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3">
        <v>1962.5658262118995</v>
      </c>
      <c r="O13" s="14">
        <f t="shared" si="0"/>
        <v>17344.394957271397</v>
      </c>
      <c r="P13" s="18">
        <v>98.128291310594975</v>
      </c>
      <c r="Q13" s="18">
        <v>500</v>
      </c>
      <c r="R13" s="18">
        <v>686.89803917416486</v>
      </c>
      <c r="S13" s="11">
        <v>686.89803917416486</v>
      </c>
      <c r="T13" s="18">
        <v>1961.4086366337397</v>
      </c>
      <c r="U13" s="22"/>
      <c r="V13" s="21"/>
      <c r="W13" s="15">
        <f t="shared" si="1"/>
        <v>3933.3330062926643</v>
      </c>
      <c r="X13" s="16">
        <f t="shared" si="2"/>
        <v>13411.061950978732</v>
      </c>
    </row>
    <row r="14" spans="2:24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3">
        <v>1638.68007958515</v>
      </c>
      <c r="O14" s="14">
        <f t="shared" si="0"/>
        <v>15304.080477510899</v>
      </c>
      <c r="P14" s="18">
        <v>81.934003979257483</v>
      </c>
      <c r="Q14" s="18">
        <v>500</v>
      </c>
      <c r="R14" s="18">
        <v>573.53802785480241</v>
      </c>
      <c r="S14" s="11">
        <v>573.53802785480241</v>
      </c>
      <c r="T14" s="18">
        <v>1570.5480614966341</v>
      </c>
      <c r="U14" s="22"/>
      <c r="V14" s="21">
        <v>1933.28</v>
      </c>
      <c r="W14" s="15">
        <f t="shared" si="1"/>
        <v>5232.8381211854967</v>
      </c>
      <c r="X14" s="16">
        <f t="shared" si="2"/>
        <v>10071.242356325401</v>
      </c>
    </row>
    <row r="15" spans="2:24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3">
        <v>1538.0297004901495</v>
      </c>
      <c r="O15" s="14">
        <f t="shared" si="0"/>
        <v>14672.178202940899</v>
      </c>
      <c r="P15" s="18"/>
      <c r="Q15" s="18"/>
      <c r="R15" s="18">
        <v>538.31039517155239</v>
      </c>
      <c r="S15" s="11">
        <v>538.31039517155239</v>
      </c>
      <c r="T15" s="18">
        <v>1449.3135961358284</v>
      </c>
      <c r="U15" s="22"/>
      <c r="V15" s="21"/>
      <c r="W15" s="15">
        <f t="shared" si="1"/>
        <v>2525.9343864789334</v>
      </c>
      <c r="X15" s="16">
        <f t="shared" si="2"/>
        <v>12146.243816461965</v>
      </c>
    </row>
    <row r="16" spans="2:24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f t="shared" si="0"/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15">
        <f t="shared" si="1"/>
        <v>527.76699999999994</v>
      </c>
      <c r="X16" s="16">
        <f t="shared" si="2"/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f t="shared" si="0"/>
        <v>12438</v>
      </c>
      <c r="P17" s="26"/>
      <c r="Q17" s="26"/>
      <c r="R17" s="26"/>
      <c r="S17" s="31"/>
      <c r="T17" s="26">
        <v>1936</v>
      </c>
      <c r="U17" s="32"/>
      <c r="V17" s="32"/>
      <c r="W17" s="15">
        <f t="shared" si="1"/>
        <v>1936</v>
      </c>
      <c r="X17" s="16">
        <f t="shared" si="2"/>
        <v>10502</v>
      </c>
    </row>
    <row r="18" spans="2:25" ht="15.75" thickBot="1" x14ac:dyDescent="0.3">
      <c r="B18" s="33" t="s">
        <v>37</v>
      </c>
      <c r="C18" s="34"/>
      <c r="D18" s="35"/>
      <c r="E18" s="36">
        <f t="shared" ref="E18:X18" si="3">SUM(E4:E17)</f>
        <v>171474.09931454848</v>
      </c>
      <c r="F18" s="36">
        <f t="shared" si="3"/>
        <v>9964</v>
      </c>
      <c r="G18" s="36">
        <f t="shared" si="3"/>
        <v>10864</v>
      </c>
      <c r="H18" s="36">
        <f t="shared" si="3"/>
        <v>9964</v>
      </c>
      <c r="I18" s="36">
        <f t="shared" si="3"/>
        <v>9000</v>
      </c>
      <c r="J18" s="36">
        <f t="shared" si="3"/>
        <v>1385</v>
      </c>
      <c r="K18" s="36">
        <f t="shared" si="3"/>
        <v>2372</v>
      </c>
      <c r="L18" s="36">
        <f t="shared" si="3"/>
        <v>1375</v>
      </c>
      <c r="M18" s="36">
        <f t="shared" si="3"/>
        <v>6683</v>
      </c>
      <c r="N18" s="36">
        <f t="shared" si="3"/>
        <v>27325.130374322252</v>
      </c>
      <c r="O18" s="36">
        <f t="shared" si="3"/>
        <v>250406.22968887072</v>
      </c>
      <c r="P18" s="36">
        <f t="shared" si="3"/>
        <v>653.83909712021239</v>
      </c>
      <c r="Q18" s="36">
        <f t="shared" si="3"/>
        <v>2500</v>
      </c>
      <c r="R18" s="36">
        <f t="shared" si="3"/>
        <v>6217.5630520183931</v>
      </c>
      <c r="S18" s="36">
        <f t="shared" si="3"/>
        <v>10707.629752018393</v>
      </c>
      <c r="T18" s="36">
        <f t="shared" si="3"/>
        <v>32993.970556553053</v>
      </c>
      <c r="U18" s="36">
        <f t="shared" si="3"/>
        <v>7561.97</v>
      </c>
      <c r="V18" s="36">
        <f t="shared" si="3"/>
        <v>1933.28</v>
      </c>
      <c r="W18" s="36">
        <f t="shared" si="3"/>
        <v>62568.252457710041</v>
      </c>
      <c r="X18" s="36">
        <f t="shared" si="3"/>
        <v>187837.97723116068</v>
      </c>
      <c r="Y18" s="17"/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2:25" ht="15" customHeight="1" x14ac:dyDescent="0.25"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2:25" ht="15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2:25" ht="15" customHeight="1" x14ac:dyDescent="0.25">
      <c r="B22" s="42"/>
      <c r="E22" s="38"/>
    </row>
    <row r="23" spans="2:25" x14ac:dyDescent="0.25">
      <c r="B23" s="42"/>
      <c r="E23" s="38"/>
    </row>
    <row r="25" spans="2:25" x14ac:dyDescent="0.25">
      <c r="B25" t="s">
        <v>79</v>
      </c>
      <c r="C25" t="s">
        <v>83</v>
      </c>
    </row>
    <row r="26" spans="2:25" x14ac:dyDescent="0.25">
      <c r="B26" t="s">
        <v>80</v>
      </c>
      <c r="C26" t="s">
        <v>84</v>
      </c>
    </row>
    <row r="27" spans="2:25" x14ac:dyDescent="0.25">
      <c r="B27" t="s">
        <v>81</v>
      </c>
      <c r="C27" t="s">
        <v>85</v>
      </c>
    </row>
    <row r="28" spans="2:25" x14ac:dyDescent="0.25">
      <c r="B28" t="s">
        <v>82</v>
      </c>
      <c r="C28" t="s">
        <v>86</v>
      </c>
    </row>
    <row r="29" spans="2:25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9"/>
  <sheetViews>
    <sheetView workbookViewId="0">
      <selection activeCell="E4" sqref="E4:U14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3" width="10.140625" customWidth="1"/>
    <col min="24" max="24" width="9.5703125" customWidth="1"/>
    <col min="25" max="25" width="12.5703125" bestFit="1" customWidth="1"/>
    <col min="26" max="26" width="14.140625" bestFit="1" customWidth="1"/>
  </cols>
  <sheetData>
    <row r="1" spans="2:25" ht="18.75" x14ac:dyDescent="0.25">
      <c r="E1" s="1"/>
      <c r="F1" s="2" t="s">
        <v>105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5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10</v>
      </c>
      <c r="K3" s="86" t="s">
        <v>11</v>
      </c>
      <c r="L3" s="86" t="s">
        <v>12</v>
      </c>
      <c r="M3" s="86" t="s">
        <v>13</v>
      </c>
      <c r="N3" s="86" t="s">
        <v>14</v>
      </c>
      <c r="O3" s="87" t="s">
        <v>106</v>
      </c>
      <c r="P3" s="72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74" t="s">
        <v>90</v>
      </c>
      <c r="X3" s="74" t="s">
        <v>91</v>
      </c>
      <c r="Y3" s="75" t="s">
        <v>3</v>
      </c>
    </row>
    <row r="4" spans="2:25" x14ac:dyDescent="0.25">
      <c r="B4" s="7" t="s">
        <v>79</v>
      </c>
      <c r="C4" s="8" t="s">
        <v>100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4">
        <f>SUM(E4:O4)</f>
        <v>19486.689999999999</v>
      </c>
      <c r="Q4" s="11"/>
      <c r="R4" s="11"/>
      <c r="S4" s="11"/>
      <c r="T4" s="11">
        <v>1350.0683000000001</v>
      </c>
      <c r="U4" s="11">
        <v>3388.3970879999997</v>
      </c>
      <c r="V4" s="15"/>
      <c r="W4" s="15"/>
      <c r="X4" s="15">
        <f t="shared" ref="X4:X17" si="0">SUM(Q4:W4)</f>
        <v>4738.4653879999996</v>
      </c>
      <c r="Y4" s="16">
        <f t="shared" ref="Y4:Y17" si="1">+P4-X4</f>
        <v>14748.224611999998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4">
        <f t="shared" ref="P5:P17" si="2">SUM(E5:O5)</f>
        <v>15117.51</v>
      </c>
      <c r="Q5" s="18"/>
      <c r="R5" s="18"/>
      <c r="S5" s="18"/>
      <c r="T5" s="11">
        <v>1044.2257000000002</v>
      </c>
      <c r="U5" s="18">
        <v>2373.7416400000002</v>
      </c>
      <c r="V5" s="15">
        <v>1390.58</v>
      </c>
      <c r="W5" s="21"/>
      <c r="X5" s="15">
        <f t="shared" si="0"/>
        <v>4808.5473400000001</v>
      </c>
      <c r="Y5" s="16">
        <f t="shared" si="1"/>
        <v>10308.962660000001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4">
        <f t="shared" si="2"/>
        <v>15117.51</v>
      </c>
      <c r="Q6" s="18"/>
      <c r="R6" s="18"/>
      <c r="S6" s="18"/>
      <c r="T6" s="11">
        <v>1044.2257000000002</v>
      </c>
      <c r="U6" s="18">
        <v>2373.7416400000002</v>
      </c>
      <c r="V6" s="21"/>
      <c r="W6" s="21"/>
      <c r="X6" s="15">
        <f t="shared" si="0"/>
        <v>3417.9673400000001</v>
      </c>
      <c r="Y6" s="16">
        <f t="shared" si="1"/>
        <v>11699.542659999999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>
        <v>6008.84</v>
      </c>
      <c r="P7" s="14">
        <f t="shared" si="2"/>
        <v>32808.686666666661</v>
      </c>
      <c r="Q7" s="18"/>
      <c r="R7" s="18"/>
      <c r="S7" s="18"/>
      <c r="T7" s="11">
        <v>1051.547</v>
      </c>
      <c r="U7" s="18">
        <v>4136.028503999999</v>
      </c>
      <c r="V7" s="22"/>
      <c r="W7" s="21"/>
      <c r="X7" s="15">
        <f t="shared" si="0"/>
        <v>5187.5755039999985</v>
      </c>
      <c r="Y7" s="16">
        <f t="shared" si="1"/>
        <v>27621.111162666661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19">
        <v>6299.308440030587</v>
      </c>
      <c r="P8" s="14">
        <f t="shared" si="2"/>
        <v>32487.149020117249</v>
      </c>
      <c r="Q8" s="18"/>
      <c r="R8" s="18"/>
      <c r="S8" s="18">
        <v>1102.3789770053529</v>
      </c>
      <c r="T8" s="11">
        <v>1102.3789770053529</v>
      </c>
      <c r="U8" s="18">
        <v>4122.1082061347824</v>
      </c>
      <c r="V8" s="22"/>
      <c r="W8" s="21"/>
      <c r="X8" s="15">
        <f t="shared" si="0"/>
        <v>6326.8661601454878</v>
      </c>
      <c r="Y8" s="16">
        <f t="shared" si="1"/>
        <v>26160.282859971761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19">
        <v>5456.5731243134996</v>
      </c>
      <c r="P9" s="14">
        <f t="shared" si="2"/>
        <v>28892.063643201749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v>3472.1419829886945</v>
      </c>
      <c r="V9" s="15">
        <v>4166.67</v>
      </c>
      <c r="W9" s="21">
        <v>966.64</v>
      </c>
      <c r="X9" s="15">
        <f t="shared" si="0"/>
        <v>11651.666904606256</v>
      </c>
      <c r="Y9" s="16">
        <f t="shared" si="1"/>
        <v>17240.396738595493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5097.8453099300996</v>
      </c>
      <c r="P10" s="14">
        <f t="shared" si="2"/>
        <v>26173.940354732051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v>3026.4447068359377</v>
      </c>
      <c r="V10" s="24"/>
      <c r="W10" s="20"/>
      <c r="X10" s="15">
        <f t="shared" si="0"/>
        <v>4938.1366980597249</v>
      </c>
      <c r="Y10" s="16">
        <f t="shared" si="1"/>
        <v>21235.803656672324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>
        <v>3726.2683221225002</v>
      </c>
      <c r="P11" s="14">
        <f t="shared" si="2"/>
        <v>21114.873288490002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v>2270.7499416187816</v>
      </c>
      <c r="V11" s="22"/>
      <c r="W11" s="21"/>
      <c r="X11" s="15">
        <f t="shared" si="0"/>
        <v>4447.5706865739066</v>
      </c>
      <c r="Y11" s="16">
        <f t="shared" si="1"/>
        <v>16667.302601916097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9">
        <v>3925.1316524237991</v>
      </c>
      <c r="P12" s="14">
        <f t="shared" si="2"/>
        <v>20773.938000957896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v>2088.4518336994579</v>
      </c>
      <c r="V12" s="22"/>
      <c r="W12" s="21"/>
      <c r="X12" s="15">
        <f t="shared" si="0"/>
        <v>3560.3762033583826</v>
      </c>
      <c r="Y12" s="16">
        <f t="shared" si="1"/>
        <v>17213.561797599512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>
        <v>3925.1316524237991</v>
      </c>
      <c r="P13" s="14">
        <f t="shared" si="2"/>
        <v>20773.938000957896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v>2088.4518336994579</v>
      </c>
      <c r="V13" s="22"/>
      <c r="W13" s="21"/>
      <c r="X13" s="15">
        <f t="shared" si="0"/>
        <v>4060.3762033583826</v>
      </c>
      <c r="Y13" s="16">
        <f t="shared" si="1"/>
        <v>16713.561797599512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9">
        <v>3277.3601591703</v>
      </c>
      <c r="P14" s="14">
        <f t="shared" si="2"/>
        <v>18046.41394348615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v>1624.1972756627911</v>
      </c>
      <c r="V14" s="22"/>
      <c r="W14" s="21">
        <v>966.64</v>
      </c>
      <c r="X14" s="15">
        <f t="shared" si="0"/>
        <v>4319.8473353516538</v>
      </c>
      <c r="Y14" s="16">
        <f t="shared" si="1"/>
        <v>13726.566608134497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3076.059400980299</v>
      </c>
      <c r="P15" s="14">
        <f t="shared" si="2"/>
        <v>17197.561037091145</v>
      </c>
      <c r="Q15" s="18"/>
      <c r="R15" s="18"/>
      <c r="S15" s="18">
        <v>538.31039517155239</v>
      </c>
      <c r="T15" s="11">
        <v>538.31039517155239</v>
      </c>
      <c r="U15" s="18">
        <v>1479.7924828230748</v>
      </c>
      <c r="V15" s="22">
        <v>2735.66</v>
      </c>
      <c r="W15" s="21"/>
      <c r="X15" s="15">
        <f t="shared" si="0"/>
        <v>5292.0732731661792</v>
      </c>
      <c r="Y15" s="16">
        <f t="shared" si="1"/>
        <v>11905.487763924966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4">
        <f t="shared" si="2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15">
        <f t="shared" si="0"/>
        <v>527.76699999999994</v>
      </c>
      <c r="Y16" s="16">
        <f t="shared" si="1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7"/>
      <c r="P17" s="14">
        <f t="shared" si="2"/>
        <v>12438</v>
      </c>
      <c r="Q17" s="26"/>
      <c r="R17" s="26"/>
      <c r="S17" s="26"/>
      <c r="T17" s="31"/>
      <c r="U17" s="26">
        <v>1936</v>
      </c>
      <c r="V17" s="32"/>
      <c r="W17" s="32"/>
      <c r="X17" s="15">
        <f t="shared" si="0"/>
        <v>1936</v>
      </c>
      <c r="Y17" s="16">
        <f t="shared" si="1"/>
        <v>10502</v>
      </c>
    </row>
    <row r="18" spans="2:26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P18" si="3">SUM(F4:F17)</f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>SUM(N4:N17)</f>
        <v>12355.416579757461</v>
      </c>
      <c r="O18" s="36">
        <f t="shared" si="3"/>
        <v>40792.518061394876</v>
      </c>
      <c r="P18" s="36">
        <f t="shared" si="3"/>
        <v>286498.23395570077</v>
      </c>
      <c r="Q18" s="36">
        <f>SUM(Q4:Q16)</f>
        <v>653.83909712021239</v>
      </c>
      <c r="R18" s="36">
        <f>SUM(R4:R16)</f>
        <v>2500</v>
      </c>
      <c r="S18" s="36">
        <f>SUM(S4:S16)</f>
        <v>6217.5630520183931</v>
      </c>
      <c r="T18" s="36">
        <f>SUM(T4:T16)</f>
        <v>10707.629752018393</v>
      </c>
      <c r="U18" s="36">
        <f>SUM(U4:U17)</f>
        <v>34908.014135462981</v>
      </c>
      <c r="V18" s="36">
        <f>SUM(V4:V16)</f>
        <v>8292.91</v>
      </c>
      <c r="W18" s="36">
        <f>SUM(W4:W16)</f>
        <v>1933.28</v>
      </c>
      <c r="X18" s="36">
        <f>SUM(X4:X17)</f>
        <v>65213.236036619965</v>
      </c>
      <c r="Y18" s="36">
        <f>SUM(Y4:Y17)</f>
        <v>221284.99791908084</v>
      </c>
      <c r="Z18" s="17"/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6" x14ac:dyDescent="0.25">
      <c r="B20" s="42"/>
      <c r="E20" s="38"/>
    </row>
    <row r="21" spans="2:26" x14ac:dyDescent="0.25">
      <c r="B21" s="42"/>
      <c r="E21" s="38"/>
    </row>
    <row r="22" spans="2:26" x14ac:dyDescent="0.25">
      <c r="B22" s="42"/>
      <c r="E22" s="38"/>
    </row>
    <row r="23" spans="2:26" x14ac:dyDescent="0.25">
      <c r="E23" s="38"/>
      <c r="P23" s="17"/>
      <c r="Y23" s="17"/>
    </row>
    <row r="24" spans="2:26" x14ac:dyDescent="0.25">
      <c r="P24" s="17"/>
      <c r="Y24" s="17"/>
    </row>
    <row r="25" spans="2:26" x14ac:dyDescent="0.25">
      <c r="B25" t="s">
        <v>79</v>
      </c>
      <c r="C25" t="s">
        <v>83</v>
      </c>
      <c r="P25" s="17"/>
      <c r="Y25" s="17"/>
    </row>
    <row r="26" spans="2:26" x14ac:dyDescent="0.25">
      <c r="B26" t="s">
        <v>80</v>
      </c>
      <c r="C26" t="s">
        <v>84</v>
      </c>
      <c r="P26" s="17"/>
      <c r="Y26" s="17"/>
    </row>
    <row r="27" spans="2:26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9"/>
  <sheetViews>
    <sheetView workbookViewId="0">
      <selection activeCell="P9" sqref="P9:Q12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4" width="8.7109375" customWidth="1"/>
    <col min="15" max="15" width="12.5703125" bestFit="1" customWidth="1"/>
    <col min="16" max="16" width="7.85546875" bestFit="1" customWidth="1"/>
    <col min="17" max="17" width="8.7109375" bestFit="1" customWidth="1"/>
    <col min="18" max="18" width="9.85546875" bestFit="1" customWidth="1"/>
    <col min="19" max="19" width="9" customWidth="1"/>
    <col min="20" max="20" width="9.5703125" customWidth="1"/>
    <col min="21" max="21" width="8.5703125" hidden="1" customWidth="1"/>
    <col min="22" max="22" width="8.5703125" customWidth="1"/>
    <col min="23" max="23" width="10.140625" customWidth="1"/>
    <col min="24" max="24" width="9.5703125" customWidth="1"/>
    <col min="25" max="25" width="12.5703125" bestFit="1" customWidth="1"/>
    <col min="26" max="26" width="14.140625" bestFit="1" customWidth="1"/>
    <col min="28" max="35" width="0" hidden="1" customWidth="1"/>
  </cols>
  <sheetData>
    <row r="1" spans="2:35" ht="18.75" x14ac:dyDescent="0.25">
      <c r="E1" s="1"/>
      <c r="F1" s="2" t="s">
        <v>107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3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35" ht="55.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40</v>
      </c>
      <c r="G3" s="86" t="s">
        <v>41</v>
      </c>
      <c r="H3" s="86" t="s">
        <v>42</v>
      </c>
      <c r="I3" s="86" t="s">
        <v>43</v>
      </c>
      <c r="J3" s="86" t="s">
        <v>44</v>
      </c>
      <c r="K3" s="86" t="s">
        <v>45</v>
      </c>
      <c r="L3" s="86" t="s">
        <v>12</v>
      </c>
      <c r="M3" s="86" t="s">
        <v>46</v>
      </c>
      <c r="N3" s="88" t="s">
        <v>108</v>
      </c>
      <c r="O3" s="7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" t="s">
        <v>21</v>
      </c>
      <c r="W3" s="74" t="s">
        <v>89</v>
      </c>
      <c r="X3" s="74" t="s">
        <v>91</v>
      </c>
      <c r="Y3" s="75" t="s">
        <v>3</v>
      </c>
      <c r="AB3" s="6" t="s">
        <v>109</v>
      </c>
      <c r="AC3" s="6" t="s">
        <v>110</v>
      </c>
      <c r="AD3" s="6" t="s">
        <v>8</v>
      </c>
      <c r="AE3" s="6" t="s">
        <v>6</v>
      </c>
      <c r="AF3" s="77" t="s">
        <v>111</v>
      </c>
      <c r="AG3" s="77" t="s">
        <v>112</v>
      </c>
      <c r="AH3" s="77" t="s">
        <v>113</v>
      </c>
      <c r="AI3" s="77" t="s">
        <v>114</v>
      </c>
    </row>
    <row r="4" spans="2:35" x14ac:dyDescent="0.25">
      <c r="B4" s="7" t="s">
        <v>79</v>
      </c>
      <c r="C4" s="8" t="s">
        <v>100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14">
        <f>SUM(E4:N4)</f>
        <v>19586.689999999999</v>
      </c>
      <c r="P4" s="11"/>
      <c r="Q4" s="11"/>
      <c r="R4" s="11"/>
      <c r="S4" s="11">
        <v>1350.0683000000001</v>
      </c>
      <c r="T4" s="11">
        <v>3400.1570879999995</v>
      </c>
      <c r="U4" s="15"/>
      <c r="V4" s="15"/>
      <c r="W4" s="15"/>
      <c r="X4" s="15">
        <f t="shared" ref="X4:X17" si="0">SUM(P4:W4)</f>
        <v>4750.2253879999998</v>
      </c>
      <c r="Y4" s="16">
        <f t="shared" ref="Y4:Y17" si="1">+O4-X4</f>
        <v>14836.464612</v>
      </c>
      <c r="AB4" s="17">
        <f t="shared" ref="AB4:AB10" si="2">+F4</f>
        <v>0</v>
      </c>
      <c r="AC4" s="17" t="e">
        <f>+#REF!</f>
        <v>#REF!</v>
      </c>
      <c r="AD4" s="17" t="e">
        <f>+#REF!</f>
        <v>#REF!</v>
      </c>
      <c r="AE4" s="17"/>
      <c r="AF4" t="e">
        <f>SUM(AB4:AE4)</f>
        <v>#REF!</v>
      </c>
      <c r="AG4">
        <v>0</v>
      </c>
      <c r="AH4">
        <f>+H4</f>
        <v>0</v>
      </c>
    </row>
    <row r="5" spans="2:35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14">
        <f t="shared" ref="O5:O16" si="3">SUM(E5:N5)</f>
        <v>15217.51</v>
      </c>
      <c r="P5" s="18"/>
      <c r="Q5" s="18"/>
      <c r="R5" s="18"/>
      <c r="S5" s="11">
        <v>1044.2257000000002</v>
      </c>
      <c r="T5" s="18">
        <v>2384.42164</v>
      </c>
      <c r="U5" s="21"/>
      <c r="V5" s="15">
        <v>1390.58</v>
      </c>
      <c r="W5" s="21"/>
      <c r="X5" s="15">
        <f t="shared" si="0"/>
        <v>4819.2273400000004</v>
      </c>
      <c r="Y5" s="16">
        <f t="shared" si="1"/>
        <v>10398.282660000001</v>
      </c>
      <c r="AB5" s="17">
        <f t="shared" si="2"/>
        <v>0</v>
      </c>
      <c r="AC5" s="17" t="e">
        <f>+#REF!</f>
        <v>#REF!</v>
      </c>
      <c r="AD5" s="17" t="e">
        <f>+#REF!</f>
        <v>#REF!</v>
      </c>
      <c r="AE5" s="17"/>
      <c r="AF5" t="e">
        <f t="shared" ref="AF5:AF16" si="4">SUM(AB5:AE5)</f>
        <v>#REF!</v>
      </c>
      <c r="AG5">
        <v>0</v>
      </c>
      <c r="AH5">
        <v>200</v>
      </c>
    </row>
    <row r="6" spans="2:35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14">
        <f t="shared" si="3"/>
        <v>15217.51</v>
      </c>
      <c r="P6" s="18"/>
      <c r="Q6" s="18"/>
      <c r="R6" s="18"/>
      <c r="S6" s="11">
        <v>1044.2257000000002</v>
      </c>
      <c r="T6" s="18">
        <v>2384.42164</v>
      </c>
      <c r="U6" s="21"/>
      <c r="V6" s="21"/>
      <c r="W6" s="21"/>
      <c r="X6" s="15">
        <f t="shared" si="0"/>
        <v>3428.6473400000004</v>
      </c>
      <c r="Y6" s="16">
        <f t="shared" si="1"/>
        <v>11788.862659999999</v>
      </c>
      <c r="AB6" s="17">
        <f t="shared" si="2"/>
        <v>0</v>
      </c>
      <c r="AC6" s="17" t="e">
        <f>+#REF!</f>
        <v>#REF!</v>
      </c>
      <c r="AD6" s="17" t="e">
        <f>+#REF!</f>
        <v>#REF!</v>
      </c>
      <c r="AE6" s="17"/>
      <c r="AF6" t="e">
        <f t="shared" si="4"/>
        <v>#REF!</v>
      </c>
      <c r="AG6">
        <v>0</v>
      </c>
      <c r="AH6">
        <v>200</v>
      </c>
    </row>
    <row r="7" spans="2:3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/>
      <c r="O7" s="14">
        <f t="shared" si="3"/>
        <v>19472.099999999999</v>
      </c>
      <c r="P7" s="18"/>
      <c r="Q7" s="18"/>
      <c r="R7" s="18"/>
      <c r="S7" s="11">
        <v>1051.547</v>
      </c>
      <c r="T7" s="18">
        <v>2779.3255199999994</v>
      </c>
      <c r="U7" s="56"/>
      <c r="V7" s="22"/>
      <c r="W7" s="21"/>
      <c r="X7" s="15">
        <f t="shared" si="0"/>
        <v>3830.8725199999994</v>
      </c>
      <c r="Y7" s="16">
        <f t="shared" si="1"/>
        <v>15641.22748</v>
      </c>
      <c r="AB7" s="17">
        <f t="shared" si="2"/>
        <v>900</v>
      </c>
      <c r="AC7" s="17" t="e">
        <f>+#REF!</f>
        <v>#REF!</v>
      </c>
      <c r="AD7" s="17" t="e">
        <f>+#REF!</f>
        <v>#REF!</v>
      </c>
      <c r="AE7" s="17" t="e">
        <f>+#REF!</f>
        <v>#REF!</v>
      </c>
      <c r="AF7" t="e">
        <f t="shared" si="4"/>
        <v>#REF!</v>
      </c>
      <c r="AG7">
        <v>3600</v>
      </c>
    </row>
    <row r="8" spans="2:3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9"/>
      <c r="O8" s="14">
        <f t="shared" si="3"/>
        <v>21902.271100076468</v>
      </c>
      <c r="P8" s="18"/>
      <c r="Q8" s="18"/>
      <c r="R8" s="18">
        <v>1102.3789770053529</v>
      </c>
      <c r="S8" s="11">
        <v>1102.3789770053529</v>
      </c>
      <c r="T8" s="18">
        <v>3140.7505627379851</v>
      </c>
      <c r="U8" s="22"/>
      <c r="V8" s="22"/>
      <c r="W8" s="21"/>
      <c r="X8" s="15">
        <f t="shared" si="0"/>
        <v>5345.5085167486905</v>
      </c>
      <c r="Y8" s="16">
        <f t="shared" si="1"/>
        <v>16556.762583327778</v>
      </c>
      <c r="AB8" s="17">
        <f t="shared" si="2"/>
        <v>1133</v>
      </c>
      <c r="AC8" s="17" t="e">
        <f>+#REF!</f>
        <v>#REF!</v>
      </c>
      <c r="AD8" s="17" t="e">
        <f>+#REF!</f>
        <v>#REF!</v>
      </c>
      <c r="AE8" s="17" t="e">
        <f>+#REF!</f>
        <v>#REF!</v>
      </c>
      <c r="AF8" s="17" t="e">
        <f>SUM(AB8:AE8)</f>
        <v>#REF!</v>
      </c>
      <c r="AG8" s="17">
        <v>4440</v>
      </c>
      <c r="AH8" t="e">
        <f t="shared" ref="AH8:AH15" si="5">+AF8-AG8</f>
        <v>#REF!</v>
      </c>
      <c r="AI8" s="17" t="e">
        <f t="shared" ref="AI8:AI15" si="6">+AE8-AH8</f>
        <v>#REF!</v>
      </c>
    </row>
    <row r="9" spans="2:3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58"/>
      <c r="O9" s="14">
        <f t="shared" si="3"/>
        <v>19815.43281078375</v>
      </c>
      <c r="P9" s="18">
        <v>136.41432810783749</v>
      </c>
      <c r="Q9" s="18">
        <v>1000</v>
      </c>
      <c r="R9" s="18">
        <v>954.90029675486244</v>
      </c>
      <c r="S9" s="11">
        <v>954.90029675486244</v>
      </c>
      <c r="T9" s="18">
        <v>2668.1541970963376</v>
      </c>
      <c r="U9" s="22"/>
      <c r="V9" s="15">
        <v>4166.67</v>
      </c>
      <c r="W9" s="21">
        <v>966.64</v>
      </c>
      <c r="X9" s="15">
        <f t="shared" si="0"/>
        <v>10847.679118713899</v>
      </c>
      <c r="Y9" s="16">
        <f t="shared" si="1"/>
        <v>8967.7536920698512</v>
      </c>
      <c r="AB9" s="17">
        <f t="shared" si="2"/>
        <v>1133</v>
      </c>
      <c r="AC9" s="17" t="e">
        <f>+#REF!</f>
        <v>#REF!</v>
      </c>
      <c r="AD9" s="17" t="e">
        <f>+#REF!</f>
        <v>#REF!</v>
      </c>
      <c r="AE9" s="17" t="e">
        <f>+#REF!</f>
        <v>#REF!</v>
      </c>
      <c r="AF9" t="e">
        <f t="shared" si="4"/>
        <v>#REF!</v>
      </c>
      <c r="AG9">
        <v>4440</v>
      </c>
      <c r="AH9" t="e">
        <f t="shared" si="5"/>
        <v>#REF!</v>
      </c>
      <c r="AI9" s="17" t="e">
        <f t="shared" si="6"/>
        <v>#REF!</v>
      </c>
    </row>
    <row r="10" spans="2:3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/>
      <c r="O10" s="14">
        <f t="shared" si="3"/>
        <v>18972.613274825249</v>
      </c>
      <c r="P10" s="18">
        <v>127.4461327482525</v>
      </c>
      <c r="Q10" s="18"/>
      <c r="R10" s="18">
        <v>892.12292923776749</v>
      </c>
      <c r="S10" s="11">
        <v>892.12292923776749</v>
      </c>
      <c r="T10" s="18">
        <v>2448.4168995026735</v>
      </c>
      <c r="U10" s="22"/>
      <c r="V10" s="24"/>
      <c r="W10" s="20"/>
      <c r="X10" s="15">
        <f t="shared" si="0"/>
        <v>4360.1088907264611</v>
      </c>
      <c r="Y10" s="16">
        <f t="shared" si="1"/>
        <v>14612.504384098789</v>
      </c>
      <c r="AB10" s="17">
        <f t="shared" si="2"/>
        <v>1133</v>
      </c>
      <c r="AC10" s="17" t="e">
        <f>+#REF!</f>
        <v>#REF!</v>
      </c>
      <c r="AD10" s="17" t="e">
        <f>+#REF!</f>
        <v>#REF!</v>
      </c>
      <c r="AE10" s="17" t="e">
        <f>+#REF!</f>
        <v>#REF!</v>
      </c>
      <c r="AF10" t="e">
        <f t="shared" si="4"/>
        <v>#REF!</v>
      </c>
      <c r="AG10">
        <v>4440</v>
      </c>
      <c r="AH10" t="e">
        <f t="shared" si="5"/>
        <v>#REF!</v>
      </c>
      <c r="AI10" s="17" t="e">
        <f t="shared" si="6"/>
        <v>#REF!</v>
      </c>
    </row>
    <row r="11" spans="2:35" x14ac:dyDescent="0.25">
      <c r="B11" s="7" t="s">
        <v>81</v>
      </c>
      <c r="C11" s="8" t="s">
        <v>29</v>
      </c>
      <c r="D11" s="9"/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/>
      <c r="O11" s="14">
        <f t="shared" si="3"/>
        <v>16825.804966367501</v>
      </c>
      <c r="P11" s="18">
        <v>111.78804966367501</v>
      </c>
      <c r="Q11" s="18">
        <v>500</v>
      </c>
      <c r="R11" s="18">
        <v>782.51634764572509</v>
      </c>
      <c r="S11" s="11">
        <v>782.51634764572509</v>
      </c>
      <c r="T11" s="18">
        <v>2051.9094448160986</v>
      </c>
      <c r="U11" s="22"/>
      <c r="V11" s="22"/>
      <c r="W11" s="21"/>
      <c r="X11" s="15">
        <f t="shared" si="0"/>
        <v>4228.7301897712241</v>
      </c>
      <c r="Y11" s="16">
        <f t="shared" si="1"/>
        <v>12597.074776596277</v>
      </c>
      <c r="AB11" s="17"/>
      <c r="AC11" s="17"/>
      <c r="AD11" s="17"/>
      <c r="AE11" s="17"/>
      <c r="AI11" s="17"/>
    </row>
    <row r="12" spans="2:3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/>
      <c r="O12" s="14">
        <f t="shared" si="3"/>
        <v>15381.829131059498</v>
      </c>
      <c r="P12" s="18">
        <v>98.128291310594975</v>
      </c>
      <c r="Q12" s="18"/>
      <c r="R12" s="18">
        <v>686.89803917416486</v>
      </c>
      <c r="S12" s="11">
        <v>686.89803917416486</v>
      </c>
      <c r="T12" s="18">
        <v>1751.8066063943088</v>
      </c>
      <c r="U12" s="22"/>
      <c r="V12" s="22"/>
      <c r="W12" s="21"/>
      <c r="X12" s="15">
        <f t="shared" si="0"/>
        <v>3223.7309760532335</v>
      </c>
      <c r="Y12" s="16">
        <f t="shared" si="1"/>
        <v>12158.098155006264</v>
      </c>
      <c r="AB12" s="17">
        <f>+F12</f>
        <v>1133</v>
      </c>
      <c r="AC12" s="17" t="e">
        <f>+#REF!</f>
        <v>#REF!</v>
      </c>
      <c r="AD12" s="17" t="e">
        <f>+#REF!</f>
        <v>#REF!</v>
      </c>
      <c r="AE12" s="17" t="e">
        <f>+#REF!</f>
        <v>#REF!</v>
      </c>
      <c r="AF12" t="e">
        <f t="shared" si="4"/>
        <v>#REF!</v>
      </c>
      <c r="AG12">
        <v>4440</v>
      </c>
      <c r="AH12" t="e">
        <f t="shared" si="5"/>
        <v>#REF!</v>
      </c>
      <c r="AI12" s="17" t="e">
        <f t="shared" si="6"/>
        <v>#REF!</v>
      </c>
    </row>
    <row r="13" spans="2:3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/>
      <c r="O13" s="14">
        <f t="shared" si="3"/>
        <v>15381.829131059498</v>
      </c>
      <c r="P13" s="18">
        <v>98.128291310594975</v>
      </c>
      <c r="Q13" s="18">
        <v>500</v>
      </c>
      <c r="R13" s="18">
        <v>686.89803917416486</v>
      </c>
      <c r="S13" s="11">
        <v>686.89803917416486</v>
      </c>
      <c r="T13" s="18">
        <v>1751.8066063943088</v>
      </c>
      <c r="U13" s="22"/>
      <c r="V13" s="22"/>
      <c r="W13" s="21"/>
      <c r="X13" s="15">
        <f t="shared" si="0"/>
        <v>3723.7309760532335</v>
      </c>
      <c r="Y13" s="16">
        <f t="shared" si="1"/>
        <v>11658.098155006264</v>
      </c>
      <c r="AB13" s="17">
        <f>+F13</f>
        <v>1133</v>
      </c>
      <c r="AC13" s="17" t="e">
        <f>+#REF!</f>
        <v>#REF!</v>
      </c>
      <c r="AD13" s="17" t="e">
        <f>+#REF!</f>
        <v>#REF!</v>
      </c>
      <c r="AE13" s="17" t="e">
        <f>+#REF!</f>
        <v>#REF!</v>
      </c>
      <c r="AF13" t="e">
        <f t="shared" si="4"/>
        <v>#REF!</v>
      </c>
      <c r="AG13">
        <v>4440</v>
      </c>
      <c r="AH13" t="e">
        <f t="shared" si="5"/>
        <v>#REF!</v>
      </c>
      <c r="AI13" s="17" t="e">
        <f t="shared" si="6"/>
        <v>#REF!</v>
      </c>
    </row>
    <row r="14" spans="2:3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/>
      <c r="O14" s="14">
        <f t="shared" si="3"/>
        <v>13665.400397925749</v>
      </c>
      <c r="P14" s="18">
        <v>81.934003979257483</v>
      </c>
      <c r="Q14" s="18">
        <v>500</v>
      </c>
      <c r="R14" s="18">
        <v>573.53802785480241</v>
      </c>
      <c r="S14" s="11">
        <v>573.53802785480241</v>
      </c>
      <c r="T14" s="18">
        <v>1395.5370289969401</v>
      </c>
      <c r="U14" s="22"/>
      <c r="V14" s="22"/>
      <c r="W14" s="21">
        <v>966.64</v>
      </c>
      <c r="X14" s="15">
        <f t="shared" si="0"/>
        <v>4091.1870886858023</v>
      </c>
      <c r="Y14" s="16">
        <f t="shared" si="1"/>
        <v>9574.2133092399454</v>
      </c>
      <c r="AB14" s="17">
        <f>+F14</f>
        <v>1133</v>
      </c>
      <c r="AC14" s="17" t="e">
        <f>+#REF!</f>
        <v>#REF!</v>
      </c>
      <c r="AD14" s="17" t="e">
        <f>+#REF!</f>
        <v>#REF!</v>
      </c>
      <c r="AE14" s="17" t="e">
        <f>+#REF!</f>
        <v>#REF!</v>
      </c>
      <c r="AF14" t="e">
        <f t="shared" si="4"/>
        <v>#REF!</v>
      </c>
      <c r="AG14">
        <v>4440</v>
      </c>
      <c r="AH14" t="e">
        <f t="shared" si="5"/>
        <v>#REF!</v>
      </c>
      <c r="AI14" s="17" t="e">
        <f t="shared" si="6"/>
        <v>#REF!</v>
      </c>
    </row>
    <row r="15" spans="2:3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v>2735.66</v>
      </c>
      <c r="O15" s="14">
        <f>SUM(E15:N15)</f>
        <v>15869.808502450749</v>
      </c>
      <c r="P15" s="18"/>
      <c r="Q15" s="18"/>
      <c r="R15" s="18">
        <v>538.31039517155239</v>
      </c>
      <c r="S15" s="11">
        <v>538.31039517155239</v>
      </c>
      <c r="T15" s="18">
        <v>1285.0520241234801</v>
      </c>
      <c r="U15" s="22"/>
      <c r="V15" s="22"/>
      <c r="W15" s="21"/>
      <c r="X15" s="15">
        <f t="shared" si="0"/>
        <v>2361.6728144665849</v>
      </c>
      <c r="Y15" s="16">
        <f t="shared" si="1"/>
        <v>13508.135687984164</v>
      </c>
      <c r="AB15" s="17">
        <f>+F15</f>
        <v>1133</v>
      </c>
      <c r="AC15" s="17" t="e">
        <f>+#REF!</f>
        <v>#REF!</v>
      </c>
      <c r="AD15" s="17" t="e">
        <f>+#REF!</f>
        <v>#REF!</v>
      </c>
      <c r="AE15" s="17" t="e">
        <f>+#REF!</f>
        <v>#REF!</v>
      </c>
      <c r="AF15" t="e">
        <f t="shared" si="4"/>
        <v>#REF!</v>
      </c>
      <c r="AG15">
        <v>4440</v>
      </c>
      <c r="AH15" t="e">
        <f t="shared" si="5"/>
        <v>#REF!</v>
      </c>
      <c r="AI15" s="17" t="e">
        <f t="shared" si="6"/>
        <v>#REF!</v>
      </c>
    </row>
    <row r="16" spans="2:35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f t="shared" si="3"/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f t="shared" si="0"/>
        <v>527.76699999999994</v>
      </c>
      <c r="Y16" s="16">
        <f t="shared" si="1"/>
        <v>5542.1930000000002</v>
      </c>
      <c r="AB16" s="17">
        <f>+F16</f>
        <v>0</v>
      </c>
      <c r="AC16" s="17" t="e">
        <f>+#REF!</f>
        <v>#REF!</v>
      </c>
      <c r="AD16" s="17" t="e">
        <f>+#REF!</f>
        <v>#REF!</v>
      </c>
      <c r="AE16" s="17" t="e">
        <f>+#REF!</f>
        <v>#REF!</v>
      </c>
      <c r="AF16" t="e">
        <f t="shared" si="4"/>
        <v>#REF!</v>
      </c>
      <c r="AG16" s="76"/>
    </row>
    <row r="17" spans="2:3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f>SUM(E17:M17)</f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f t="shared" si="0"/>
        <v>1936</v>
      </c>
      <c r="Y17" s="16">
        <f t="shared" si="1"/>
        <v>10502</v>
      </c>
      <c r="AB17" s="17"/>
      <c r="AC17" s="17"/>
      <c r="AD17" s="17"/>
      <c r="AE17" s="17"/>
      <c r="AG17" s="76"/>
    </row>
    <row r="18" spans="2:35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X18" si="7">SUM(F4:F17)</f>
        <v>9964</v>
      </c>
      <c r="G18" s="36">
        <f t="shared" si="7"/>
        <v>10864</v>
      </c>
      <c r="H18" s="36">
        <f t="shared" si="7"/>
        <v>9964</v>
      </c>
      <c r="I18" s="36">
        <f t="shared" si="7"/>
        <v>9000</v>
      </c>
      <c r="J18" s="36">
        <f t="shared" si="7"/>
        <v>1385</v>
      </c>
      <c r="K18" s="36">
        <f t="shared" si="7"/>
        <v>2372</v>
      </c>
      <c r="L18" s="36">
        <f t="shared" si="7"/>
        <v>1375</v>
      </c>
      <c r="M18" s="36">
        <f t="shared" si="7"/>
        <v>6683</v>
      </c>
      <c r="N18" s="36">
        <f t="shared" si="7"/>
        <v>2735.66</v>
      </c>
      <c r="O18" s="36">
        <f t="shared" si="7"/>
        <v>225816.75931454846</v>
      </c>
      <c r="P18" s="36">
        <f t="shared" si="7"/>
        <v>653.83909712021239</v>
      </c>
      <c r="Q18" s="36">
        <f t="shared" si="7"/>
        <v>2500</v>
      </c>
      <c r="R18" s="36">
        <f t="shared" si="7"/>
        <v>6217.5630520183931</v>
      </c>
      <c r="S18" s="36">
        <f t="shared" si="7"/>
        <v>10707.629752018393</v>
      </c>
      <c r="T18" s="36">
        <f t="shared" si="7"/>
        <v>29905.526258062131</v>
      </c>
      <c r="U18" s="36">
        <f t="shared" si="7"/>
        <v>0</v>
      </c>
      <c r="V18" s="36">
        <f t="shared" si="7"/>
        <v>5557.25</v>
      </c>
      <c r="W18" s="36">
        <f t="shared" si="7"/>
        <v>1933.28</v>
      </c>
      <c r="X18" s="36">
        <f t="shared" si="7"/>
        <v>57475.088159219129</v>
      </c>
      <c r="Y18" s="36">
        <f>SUM(Y4:Y17)</f>
        <v>168341.67115532936</v>
      </c>
      <c r="Z18" s="17"/>
      <c r="AB18" s="78">
        <f t="shared" ref="AB18:AI18" si="8">SUM(AB4:AB16)</f>
        <v>8831</v>
      </c>
      <c r="AC18" s="78" t="e">
        <f t="shared" si="8"/>
        <v>#REF!</v>
      </c>
      <c r="AD18" s="78" t="e">
        <f t="shared" si="8"/>
        <v>#REF!</v>
      </c>
      <c r="AE18" s="78" t="e">
        <f t="shared" si="8"/>
        <v>#REF!</v>
      </c>
      <c r="AF18" s="78" t="e">
        <f t="shared" si="8"/>
        <v>#REF!</v>
      </c>
      <c r="AG18" s="78">
        <f t="shared" si="8"/>
        <v>34680</v>
      </c>
      <c r="AH18" s="78" t="e">
        <f t="shared" si="8"/>
        <v>#REF!</v>
      </c>
      <c r="AI18" s="78" t="e">
        <f t="shared" si="8"/>
        <v>#REF!</v>
      </c>
    </row>
    <row r="25" spans="2:35" x14ac:dyDescent="0.25">
      <c r="B25" t="s">
        <v>79</v>
      </c>
      <c r="C25" t="s">
        <v>83</v>
      </c>
    </row>
    <row r="26" spans="2:35" x14ac:dyDescent="0.25">
      <c r="B26" t="s">
        <v>80</v>
      </c>
      <c r="C26" t="s">
        <v>84</v>
      </c>
    </row>
    <row r="27" spans="2:35" x14ac:dyDescent="0.25">
      <c r="B27" t="s">
        <v>81</v>
      </c>
      <c r="C27" t="s">
        <v>85</v>
      </c>
    </row>
    <row r="28" spans="2:35" x14ac:dyDescent="0.25">
      <c r="B28" t="s">
        <v>82</v>
      </c>
      <c r="C28" t="s">
        <v>86</v>
      </c>
    </row>
    <row r="29" spans="2:35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C29"/>
  <sheetViews>
    <sheetView workbookViewId="0">
      <selection activeCell="E4" sqref="E4:T15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2" width="10.85546875" bestFit="1" customWidth="1"/>
    <col min="13" max="16" width="8.7109375" customWidth="1"/>
    <col min="17" max="17" width="12.5703125" bestFit="1" customWidth="1"/>
    <col min="18" max="18" width="7.42578125" customWidth="1"/>
    <col min="19" max="20" width="8.7109375" bestFit="1" customWidth="1"/>
    <col min="21" max="21" width="9" customWidth="1"/>
    <col min="22" max="22" width="9.5703125" customWidth="1"/>
    <col min="23" max="23" width="7.85546875" hidden="1" customWidth="1"/>
    <col min="24" max="24" width="8.5703125" hidden="1" customWidth="1"/>
    <col min="25" max="25" width="8.5703125" customWidth="1"/>
    <col min="26" max="26" width="10.140625" customWidth="1"/>
    <col min="27" max="27" width="9.5703125" customWidth="1"/>
    <col min="28" max="28" width="12.5703125" bestFit="1" customWidth="1"/>
    <col min="29" max="29" width="14.140625" bestFit="1" customWidth="1"/>
  </cols>
  <sheetData>
    <row r="1" spans="2:28" ht="18.75" x14ac:dyDescent="0.25">
      <c r="E1" s="1"/>
      <c r="F1" s="2" t="s">
        <v>115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28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28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10</v>
      </c>
      <c r="K3" s="86" t="s">
        <v>11</v>
      </c>
      <c r="L3" s="86" t="s">
        <v>12</v>
      </c>
      <c r="M3" s="86" t="s">
        <v>13</v>
      </c>
      <c r="N3" s="86" t="s">
        <v>14</v>
      </c>
      <c r="O3" s="87" t="s">
        <v>59</v>
      </c>
      <c r="P3" s="87" t="s">
        <v>103</v>
      </c>
      <c r="Q3" s="72" t="s">
        <v>88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4" t="s">
        <v>63</v>
      </c>
      <c r="X3" s="54" t="s">
        <v>64</v>
      </c>
      <c r="Y3" s="6" t="s">
        <v>21</v>
      </c>
      <c r="Z3" s="74" t="s">
        <v>89</v>
      </c>
      <c r="AA3" s="74" t="s">
        <v>91</v>
      </c>
      <c r="AB3" s="75" t="s">
        <v>3</v>
      </c>
    </row>
    <row r="4" spans="2:28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3"/>
      <c r="Q4" s="14">
        <f>SUM(E4:P4)</f>
        <v>19486.689999999999</v>
      </c>
      <c r="R4" s="11"/>
      <c r="S4" s="11"/>
      <c r="T4" s="11"/>
      <c r="U4" s="11">
        <v>1350.0683000000001</v>
      </c>
      <c r="V4" s="11">
        <v>3388.3970879999997</v>
      </c>
      <c r="W4" s="55"/>
      <c r="X4" s="15"/>
      <c r="Y4" s="15"/>
      <c r="Z4" s="15"/>
      <c r="AA4" s="15">
        <f t="shared" ref="AA4:AA17" si="0">SUM(R4:Z4)</f>
        <v>4738.4653879999996</v>
      </c>
      <c r="AB4" s="16">
        <f t="shared" ref="AB4:AB17" si="1">+Q4-AA4</f>
        <v>14748.224611999998</v>
      </c>
    </row>
    <row r="5" spans="2:28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9"/>
      <c r="Q5" s="14">
        <f t="shared" ref="Q5:Q17" si="2">SUM(E5:P5)</f>
        <v>15117.51</v>
      </c>
      <c r="R5" s="18"/>
      <c r="S5" s="18"/>
      <c r="T5" s="18"/>
      <c r="U5" s="11">
        <v>1044.2257000000002</v>
      </c>
      <c r="V5" s="18">
        <v>2373.7416400000002</v>
      </c>
      <c r="W5" s="20"/>
      <c r="X5" s="21"/>
      <c r="Y5" s="15">
        <v>1390.58</v>
      </c>
      <c r="Z5" s="21"/>
      <c r="AA5" s="15">
        <f t="shared" si="0"/>
        <v>4808.5473400000001</v>
      </c>
      <c r="AB5" s="16">
        <f t="shared" si="1"/>
        <v>10308.962660000001</v>
      </c>
    </row>
    <row r="6" spans="2:28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9"/>
      <c r="Q6" s="14">
        <f t="shared" si="2"/>
        <v>15117.51</v>
      </c>
      <c r="R6" s="18"/>
      <c r="S6" s="18"/>
      <c r="T6" s="18"/>
      <c r="U6" s="11">
        <v>1044.2257000000002</v>
      </c>
      <c r="V6" s="18">
        <v>2373.7416400000002</v>
      </c>
      <c r="W6" s="20"/>
      <c r="X6" s="21"/>
      <c r="Y6" s="21"/>
      <c r="Z6" s="21"/>
      <c r="AA6" s="15">
        <f t="shared" si="0"/>
        <v>3417.9673400000001</v>
      </c>
      <c r="AB6" s="16">
        <f t="shared" si="1"/>
        <v>11699.542659999999</v>
      </c>
    </row>
    <row r="7" spans="2:28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>
        <v>4005.8933333333334</v>
      </c>
      <c r="P7" s="19">
        <v>4005.8933333333334</v>
      </c>
      <c r="Q7" s="14">
        <f t="shared" si="2"/>
        <v>34811.633333333331</v>
      </c>
      <c r="R7" s="18"/>
      <c r="S7" s="18"/>
      <c r="T7" s="18"/>
      <c r="U7" s="11">
        <v>1051.547</v>
      </c>
      <c r="V7" s="18">
        <v>4371.5746400000007</v>
      </c>
      <c r="W7" s="20"/>
      <c r="X7" s="56"/>
      <c r="Y7" s="22"/>
      <c r="Z7" s="21"/>
      <c r="AA7" s="15">
        <f t="shared" si="0"/>
        <v>5423.1216400000012</v>
      </c>
      <c r="AB7" s="16">
        <f t="shared" si="1"/>
        <v>29388.51169333333</v>
      </c>
    </row>
    <row r="8" spans="2:28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19">
        <v>4199.5389600203916</v>
      </c>
      <c r="P8" s="19">
        <v>4199.5389600203916</v>
      </c>
      <c r="Q8" s="14">
        <f t="shared" si="2"/>
        <v>34586.918500127445</v>
      </c>
      <c r="R8" s="18"/>
      <c r="S8" s="18"/>
      <c r="T8" s="18">
        <v>1102.3789770053529</v>
      </c>
      <c r="U8" s="11">
        <v>1102.3789770053529</v>
      </c>
      <c r="V8" s="18">
        <v>4369.0410969839813</v>
      </c>
      <c r="W8" s="20"/>
      <c r="X8" s="22"/>
      <c r="Y8" s="22"/>
      <c r="Z8" s="21"/>
      <c r="AA8" s="15">
        <f t="shared" si="0"/>
        <v>6573.7990509946867</v>
      </c>
      <c r="AB8" s="16">
        <f t="shared" si="1"/>
        <v>28013.119449132759</v>
      </c>
    </row>
    <row r="9" spans="2:28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/>
      <c r="O9" s="19">
        <v>3637.7154162089996</v>
      </c>
      <c r="P9" s="19">
        <v>3637.7154162089996</v>
      </c>
      <c r="Q9" s="14">
        <f t="shared" si="2"/>
        <v>28892.063643201753</v>
      </c>
      <c r="R9" s="18">
        <v>136.41432810783749</v>
      </c>
      <c r="S9" s="18">
        <v>1000</v>
      </c>
      <c r="T9" s="18">
        <v>954.90029675486244</v>
      </c>
      <c r="U9" s="11">
        <v>954.90029675486244</v>
      </c>
      <c r="V9" s="18">
        <v>3472.1419829886945</v>
      </c>
      <c r="W9" s="20"/>
      <c r="X9" s="22"/>
      <c r="Y9" s="15">
        <v>4166.67</v>
      </c>
      <c r="Z9" s="21">
        <v>966.64</v>
      </c>
      <c r="AA9" s="15">
        <f t="shared" si="0"/>
        <v>11651.666904606256</v>
      </c>
      <c r="AB9" s="16">
        <f t="shared" si="1"/>
        <v>17240.396738595497</v>
      </c>
    </row>
    <row r="10" spans="2:28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3398.5635399533999</v>
      </c>
      <c r="P10" s="19">
        <v>3398.5635399533999</v>
      </c>
      <c r="Q10" s="14">
        <f t="shared" si="2"/>
        <v>27873.222124708751</v>
      </c>
      <c r="R10" s="18">
        <v>127.4461327482525</v>
      </c>
      <c r="S10" s="18"/>
      <c r="T10" s="18">
        <v>892.12292923776749</v>
      </c>
      <c r="U10" s="11">
        <v>892.12292923776749</v>
      </c>
      <c r="V10" s="18">
        <v>3226.2802429851981</v>
      </c>
      <c r="W10" s="20"/>
      <c r="X10" s="22"/>
      <c r="Y10" s="24"/>
      <c r="Z10" s="20"/>
      <c r="AA10" s="15">
        <f t="shared" si="0"/>
        <v>5137.9722342089854</v>
      </c>
      <c r="AB10" s="16">
        <f t="shared" si="1"/>
        <v>22735.249890499766</v>
      </c>
    </row>
    <row r="11" spans="2:28" x14ac:dyDescent="0.25">
      <c r="B11" s="7" t="s">
        <v>81</v>
      </c>
      <c r="C11" s="8" t="s">
        <v>29</v>
      </c>
      <c r="D11" s="9"/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>
        <v>2727.6284117936702</v>
      </c>
      <c r="P11" s="19">
        <v>2727.6284117936702</v>
      </c>
      <c r="Q11" s="14">
        <f t="shared" si="2"/>
        <v>22843.861789954841</v>
      </c>
      <c r="R11" s="18">
        <v>111.78804966367501</v>
      </c>
      <c r="S11" s="18">
        <v>500</v>
      </c>
      <c r="T11" s="18">
        <v>782.51634764572509</v>
      </c>
      <c r="U11" s="11">
        <v>782.51634764572509</v>
      </c>
      <c r="V11" s="18">
        <v>2455.4059135752264</v>
      </c>
      <c r="W11" s="20"/>
      <c r="X11" s="22"/>
      <c r="Y11" s="22"/>
      <c r="Z11" s="21"/>
      <c r="AA11" s="15">
        <f t="shared" si="0"/>
        <v>4632.2266585303514</v>
      </c>
      <c r="AB11" s="16">
        <f t="shared" si="1"/>
        <v>18211.635131424489</v>
      </c>
    </row>
    <row r="12" spans="2:28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/>
      <c r="O12" s="19">
        <v>2616.7544349491995</v>
      </c>
      <c r="P12" s="19">
        <v>2616.7544349491995</v>
      </c>
      <c r="Q12" s="14">
        <f t="shared" si="2"/>
        <v>20773.938000957896</v>
      </c>
      <c r="R12" s="18">
        <v>98.128291310594975</v>
      </c>
      <c r="S12" s="18"/>
      <c r="T12" s="18">
        <v>686.89803917416486</v>
      </c>
      <c r="U12" s="11">
        <v>686.89803917416486</v>
      </c>
      <c r="V12" s="18">
        <v>2088.4518336994574</v>
      </c>
      <c r="W12" s="20"/>
      <c r="X12" s="22"/>
      <c r="Y12" s="22"/>
      <c r="Z12" s="21"/>
      <c r="AA12" s="15">
        <f t="shared" si="0"/>
        <v>3560.3762033583821</v>
      </c>
      <c r="AB12" s="16">
        <f t="shared" si="1"/>
        <v>17213.561797599516</v>
      </c>
    </row>
    <row r="13" spans="2:28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>
        <v>2616.7544349491995</v>
      </c>
      <c r="P13" s="19">
        <v>2616.7544349491995</v>
      </c>
      <c r="Q13" s="14">
        <f t="shared" si="2"/>
        <v>22082.315218432494</v>
      </c>
      <c r="R13" s="18">
        <v>98.128291310594975</v>
      </c>
      <c r="S13" s="18">
        <v>500</v>
      </c>
      <c r="T13" s="18">
        <v>686.89803917416486</v>
      </c>
      <c r="U13" s="11">
        <v>686.89803917416486</v>
      </c>
      <c r="V13" s="18">
        <v>2228.186520525745</v>
      </c>
      <c r="W13" s="20"/>
      <c r="X13" s="22"/>
      <c r="Y13" s="22"/>
      <c r="Z13" s="21"/>
      <c r="AA13" s="15">
        <f t="shared" si="0"/>
        <v>4200.1108901846692</v>
      </c>
      <c r="AB13" s="16">
        <f t="shared" si="1"/>
        <v>17882.204328247826</v>
      </c>
    </row>
    <row r="14" spans="2:28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9">
        <v>2184.9067727801998</v>
      </c>
      <c r="P14" s="19">
        <v>2184.9067727801998</v>
      </c>
      <c r="Q14" s="14">
        <f t="shared" si="2"/>
        <v>19138.867329876248</v>
      </c>
      <c r="R14" s="18">
        <v>81.934003979257483</v>
      </c>
      <c r="S14" s="18">
        <v>500</v>
      </c>
      <c r="T14" s="18">
        <v>573.53802785480241</v>
      </c>
      <c r="U14" s="11">
        <v>573.53802785480241</v>
      </c>
      <c r="V14" s="18">
        <v>1740.8712973292536</v>
      </c>
      <c r="W14" s="20"/>
      <c r="X14" s="22"/>
      <c r="Y14" s="22"/>
      <c r="Z14" s="21">
        <v>966.64</v>
      </c>
      <c r="AA14" s="15">
        <f t="shared" si="0"/>
        <v>4436.5213570181159</v>
      </c>
      <c r="AB14" s="16">
        <f t="shared" si="1"/>
        <v>14702.345972858133</v>
      </c>
    </row>
    <row r="15" spans="2:28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2050.7062673201995</v>
      </c>
      <c r="P15" s="19">
        <v>2050.7062673201995</v>
      </c>
      <c r="Q15" s="14">
        <f t="shared" si="2"/>
        <v>18222.914170751246</v>
      </c>
      <c r="R15" s="18"/>
      <c r="S15" s="18"/>
      <c r="T15" s="18">
        <v>538.31039517155239</v>
      </c>
      <c r="U15" s="11">
        <v>538.31039517155239</v>
      </c>
      <c r="V15" s="18">
        <v>1589.3001974979734</v>
      </c>
      <c r="W15" s="20"/>
      <c r="X15" s="22"/>
      <c r="Y15" s="22"/>
      <c r="Z15" s="21"/>
      <c r="AA15" s="15">
        <f t="shared" si="0"/>
        <v>2665.9209878410784</v>
      </c>
      <c r="AB15" s="16">
        <f t="shared" si="1"/>
        <v>15556.993182910168</v>
      </c>
    </row>
    <row r="16" spans="2:28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27"/>
      <c r="Q16" s="14">
        <f t="shared" si="2"/>
        <v>6069.96</v>
      </c>
      <c r="R16" s="18"/>
      <c r="S16" s="26"/>
      <c r="T16" s="26"/>
      <c r="U16" s="11"/>
      <c r="V16" s="18">
        <v>527.76699999999994</v>
      </c>
      <c r="W16" s="20"/>
      <c r="X16" s="21"/>
      <c r="Y16" s="21"/>
      <c r="Z16" s="21"/>
      <c r="AA16" s="15">
        <f t="shared" si="0"/>
        <v>527.76699999999994</v>
      </c>
      <c r="AB16" s="16">
        <f t="shared" si="1"/>
        <v>5542.1930000000002</v>
      </c>
    </row>
    <row r="17" spans="2:29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7"/>
      <c r="P17" s="27"/>
      <c r="Q17" s="14">
        <f t="shared" si="2"/>
        <v>12438</v>
      </c>
      <c r="R17" s="26"/>
      <c r="S17" s="26"/>
      <c r="T17" s="26"/>
      <c r="U17" s="31"/>
      <c r="V17" s="26">
        <v>1936</v>
      </c>
      <c r="W17" s="57"/>
      <c r="X17" s="32"/>
      <c r="Y17" s="32"/>
      <c r="Z17" s="32"/>
      <c r="AA17" s="15">
        <f t="shared" si="0"/>
        <v>1936</v>
      </c>
      <c r="AB17" s="16">
        <f t="shared" si="1"/>
        <v>10502</v>
      </c>
    </row>
    <row r="18" spans="2:29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>SUM(F4:F16)</f>
        <v>10300</v>
      </c>
      <c r="G18" s="36">
        <f t="shared" ref="G18:P18" si="3">SUM(G4:G16)</f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 t="shared" si="3"/>
        <v>9228.1816541783628</v>
      </c>
      <c r="O18" s="36">
        <f t="shared" si="3"/>
        <v>27438.461571308588</v>
      </c>
      <c r="P18" s="36">
        <f t="shared" si="3"/>
        <v>27438.461571308588</v>
      </c>
      <c r="Q18" s="36">
        <f>SUM(Q4:Q17)</f>
        <v>297455.40411134402</v>
      </c>
      <c r="R18" s="36">
        <f>SUM(R4:R16)</f>
        <v>653.83909712021239</v>
      </c>
      <c r="S18" s="36">
        <f>SUM(S4:S16)</f>
        <v>2500</v>
      </c>
      <c r="T18" s="36">
        <f>SUM(T4:T16)</f>
        <v>6217.5630520183931</v>
      </c>
      <c r="U18" s="36">
        <f>SUM(U4:U16)</f>
        <v>10707.629752018393</v>
      </c>
      <c r="V18" s="36">
        <f>SUM(V4:V17)</f>
        <v>36140.901093585533</v>
      </c>
      <c r="W18" s="36">
        <f>SUM(W4:W16)</f>
        <v>0</v>
      </c>
      <c r="X18" s="36">
        <f>SUM(X4:X16)</f>
        <v>0</v>
      </c>
      <c r="Y18" s="36">
        <f>SUM(Y4:Y16)</f>
        <v>5557.25</v>
      </c>
      <c r="Z18" s="36">
        <f>SUM(Z4:Z16)</f>
        <v>1933.28</v>
      </c>
      <c r="AA18" s="36">
        <f>SUM(AA4:AA16)</f>
        <v>61774.462994742527</v>
      </c>
      <c r="AB18" s="36">
        <f>SUM(AB4:AB17)</f>
        <v>233744.94111660152</v>
      </c>
      <c r="AC18" s="17"/>
    </row>
    <row r="19" spans="2:29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0" spans="2:29" x14ac:dyDescent="0.25">
      <c r="Q20" s="17"/>
      <c r="AB20" s="17"/>
    </row>
    <row r="25" spans="2:29" x14ac:dyDescent="0.25">
      <c r="B25" t="s">
        <v>79</v>
      </c>
      <c r="C25" t="s">
        <v>83</v>
      </c>
    </row>
    <row r="26" spans="2:29" x14ac:dyDescent="0.25">
      <c r="B26" t="s">
        <v>80</v>
      </c>
      <c r="C26" t="s">
        <v>84</v>
      </c>
    </row>
    <row r="27" spans="2:29" x14ac:dyDescent="0.25">
      <c r="B27" t="s">
        <v>81</v>
      </c>
      <c r="C27" t="s">
        <v>85</v>
      </c>
    </row>
    <row r="28" spans="2:29" x14ac:dyDescent="0.25">
      <c r="B28" t="s">
        <v>82</v>
      </c>
      <c r="C28" t="s">
        <v>86</v>
      </c>
    </row>
    <row r="29" spans="2:29" x14ac:dyDescent="0.25">
      <c r="B29" t="s">
        <v>35</v>
      </c>
      <c r="C29" t="s">
        <v>87</v>
      </c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29"/>
  <sheetViews>
    <sheetView workbookViewId="0">
      <selection activeCell="O9" sqref="O9:Q1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12.57031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7.85546875" hidden="1" customWidth="1"/>
    <col min="21" max="21" width="8.5703125" hidden="1" customWidth="1"/>
    <col min="22" max="22" width="8.5703125" customWidth="1"/>
    <col min="23" max="23" width="10.140625" customWidth="1"/>
    <col min="24" max="24" width="10.140625" hidden="1" customWidth="1"/>
    <col min="25" max="25" width="9.5703125" customWidth="1"/>
    <col min="26" max="26" width="12.5703125" bestFit="1" customWidth="1"/>
  </cols>
  <sheetData>
    <row r="1" spans="2:26" ht="18.75" x14ac:dyDescent="0.25">
      <c r="E1" s="1"/>
      <c r="F1" s="2" t="s">
        <v>116</v>
      </c>
      <c r="G1" s="2"/>
      <c r="H1" s="2"/>
      <c r="I1" s="2"/>
      <c r="J1" s="2"/>
      <c r="K1" s="2"/>
      <c r="L1" s="2"/>
      <c r="M1" s="2"/>
      <c r="N1" s="2"/>
      <c r="O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6" ht="48.75" customHeight="1" x14ac:dyDescent="0.25">
      <c r="B3" s="71"/>
      <c r="C3" s="71" t="s">
        <v>78</v>
      </c>
      <c r="D3" s="3" t="s">
        <v>4</v>
      </c>
      <c r="E3" s="85" t="s">
        <v>5</v>
      </c>
      <c r="F3" s="86" t="s">
        <v>40</v>
      </c>
      <c r="G3" s="86" t="s">
        <v>41</v>
      </c>
      <c r="H3" s="86" t="s">
        <v>42</v>
      </c>
      <c r="I3" s="86" t="s">
        <v>43</v>
      </c>
      <c r="J3" s="86" t="s">
        <v>44</v>
      </c>
      <c r="K3" s="86" t="s">
        <v>45</v>
      </c>
      <c r="L3" s="86" t="s">
        <v>12</v>
      </c>
      <c r="M3" s="86" t="s">
        <v>46</v>
      </c>
      <c r="N3" s="72" t="s">
        <v>88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4" t="s">
        <v>63</v>
      </c>
      <c r="U3" s="54" t="s">
        <v>64</v>
      </c>
      <c r="V3" s="6" t="s">
        <v>21</v>
      </c>
      <c r="W3" s="6" t="s">
        <v>21</v>
      </c>
      <c r="X3" s="74" t="s">
        <v>89</v>
      </c>
      <c r="Y3" s="74" t="s">
        <v>91</v>
      </c>
      <c r="Z3" s="75" t="s">
        <v>3</v>
      </c>
    </row>
    <row r="4" spans="2:26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4">
        <f t="shared" ref="N4:N10" si="0">SUM(E4:M4)</f>
        <v>19586.689999999999</v>
      </c>
      <c r="O4" s="11"/>
      <c r="P4" s="11"/>
      <c r="Q4" s="11"/>
      <c r="R4" s="11">
        <f t="shared" ref="R4:R12" si="1">(E4*0.07)</f>
        <v>1350.0683000000001</v>
      </c>
      <c r="S4" s="11">
        <v>3400.1570879999995</v>
      </c>
      <c r="T4" s="55"/>
      <c r="U4" s="15"/>
      <c r="V4" s="15"/>
      <c r="W4" s="15"/>
      <c r="X4" s="15"/>
      <c r="Y4" s="15">
        <f>SUM(O4:X4)</f>
        <v>4750.2253879999998</v>
      </c>
      <c r="Z4" s="16">
        <f>+N4-Y4</f>
        <v>14836.464612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f t="shared" si="0"/>
        <v>15217.51</v>
      </c>
      <c r="O5" s="18"/>
      <c r="P5" s="18"/>
      <c r="Q5" s="18"/>
      <c r="R5" s="11">
        <f t="shared" si="1"/>
        <v>1044.2257000000002</v>
      </c>
      <c r="S5" s="18">
        <v>2384.42164</v>
      </c>
      <c r="T5" s="20"/>
      <c r="U5" s="21"/>
      <c r="V5" s="15">
        <v>1390.58</v>
      </c>
      <c r="W5" s="21"/>
      <c r="X5" s="21"/>
      <c r="Y5" s="15">
        <f>SUM(O5:X5)</f>
        <v>4819.2273400000004</v>
      </c>
      <c r="Z5" s="16">
        <f>+N5-Y5</f>
        <v>10398.282660000001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f t="shared" si="0"/>
        <v>15217.51</v>
      </c>
      <c r="O6" s="18"/>
      <c r="P6" s="18"/>
      <c r="Q6" s="18"/>
      <c r="R6" s="11">
        <f t="shared" si="1"/>
        <v>1044.2257000000002</v>
      </c>
      <c r="S6" s="18">
        <v>2384.42164</v>
      </c>
      <c r="T6" s="20"/>
      <c r="U6" s="21"/>
      <c r="V6" s="21"/>
      <c r="W6" s="21"/>
      <c r="X6" s="21"/>
      <c r="Y6" s="15">
        <f>SUM(O6:X6)</f>
        <v>3428.6473400000004</v>
      </c>
      <c r="Z6" s="16">
        <f>+N6-Y6</f>
        <v>11788.862659999999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f t="shared" si="0"/>
        <v>19472.099999999999</v>
      </c>
      <c r="O7" s="18"/>
      <c r="P7" s="18"/>
      <c r="Q7" s="18"/>
      <c r="R7" s="11">
        <f t="shared" si="1"/>
        <v>1051.547</v>
      </c>
      <c r="S7" s="18">
        <v>2779.3255199999994</v>
      </c>
      <c r="T7" s="20"/>
      <c r="U7" s="56"/>
      <c r="V7" s="22"/>
      <c r="W7" s="21"/>
      <c r="X7" s="21"/>
      <c r="Y7" s="15">
        <f t="shared" ref="Y7:Y17" si="2">SUM(O7:X7)</f>
        <v>3830.8725199999994</v>
      </c>
      <c r="Z7" s="16">
        <f t="shared" ref="Z7:Z17" si="3">+N7-Y7</f>
        <v>15641.22748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4">
        <f t="shared" si="0"/>
        <v>21902.271100076468</v>
      </c>
      <c r="O8" s="18"/>
      <c r="P8" s="18"/>
      <c r="Q8" s="18">
        <f>(E8*0.07)</f>
        <v>1102.3789770053529</v>
      </c>
      <c r="R8" s="11">
        <f t="shared" si="1"/>
        <v>1102.3789770053529</v>
      </c>
      <c r="S8" s="18">
        <v>3140.7505627379851</v>
      </c>
      <c r="T8" s="20"/>
      <c r="U8" s="22"/>
      <c r="V8" s="22"/>
      <c r="W8" s="21"/>
      <c r="X8" s="21"/>
      <c r="Y8" s="15">
        <f t="shared" si="2"/>
        <v>5345.5085167486905</v>
      </c>
      <c r="Z8" s="16">
        <f t="shared" si="3"/>
        <v>16556.762583327778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f t="shared" si="0"/>
        <v>19815.43281078375</v>
      </c>
      <c r="O9" s="18">
        <f>(E9*0.01)</f>
        <v>136.41432810783749</v>
      </c>
      <c r="P9" s="18">
        <f>1000</f>
        <v>1000</v>
      </c>
      <c r="Q9" s="18">
        <f>(E9*0.07)</f>
        <v>954.90029675486244</v>
      </c>
      <c r="R9" s="11">
        <f t="shared" si="1"/>
        <v>954.90029675486244</v>
      </c>
      <c r="S9" s="18">
        <v>2668.1541970963376</v>
      </c>
      <c r="T9" s="20"/>
      <c r="U9" s="22"/>
      <c r="V9" s="15">
        <v>4166.67</v>
      </c>
      <c r="W9" s="21">
        <v>966.64</v>
      </c>
      <c r="X9" s="21"/>
      <c r="Y9" s="15">
        <f t="shared" si="2"/>
        <v>10847.679118713899</v>
      </c>
      <c r="Z9" s="16">
        <f t="shared" si="3"/>
        <v>8967.7536920698512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f t="shared" si="0"/>
        <v>18972.613274825249</v>
      </c>
      <c r="O10" s="18">
        <f>(E10*0.01)</f>
        <v>127.4461327482525</v>
      </c>
      <c r="P10" s="18"/>
      <c r="Q10" s="18">
        <f>(E10*0.07)</f>
        <v>892.12292923776749</v>
      </c>
      <c r="R10" s="11">
        <f t="shared" si="1"/>
        <v>892.12292923776749</v>
      </c>
      <c r="S10" s="18">
        <v>2448.4168995026735</v>
      </c>
      <c r="T10" s="20"/>
      <c r="U10" s="22"/>
      <c r="V10" s="24"/>
      <c r="W10" s="20">
        <v>966.64</v>
      </c>
      <c r="X10" s="20"/>
      <c r="Y10" s="15">
        <f t="shared" si="2"/>
        <v>5326.7488907264615</v>
      </c>
      <c r="Z10" s="16">
        <f t="shared" si="3"/>
        <v>13645.864384098788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f t="shared" ref="N11:N13" si="4">SUM(E11:M11)</f>
        <v>16825.804966367501</v>
      </c>
      <c r="O11" s="18">
        <f t="shared" ref="O11:O13" si="5">(E11*0.01)</f>
        <v>111.78804966367501</v>
      </c>
      <c r="P11" s="18">
        <v>500</v>
      </c>
      <c r="Q11" s="18">
        <f t="shared" ref="Q11:Q12" si="6">(E11*0.07)</f>
        <v>782.51634764572509</v>
      </c>
      <c r="R11" s="11">
        <f t="shared" si="1"/>
        <v>782.51634764572509</v>
      </c>
      <c r="S11" s="18">
        <v>2051.9094448160986</v>
      </c>
      <c r="T11" s="20"/>
      <c r="U11" s="22"/>
      <c r="V11" s="22"/>
      <c r="W11" s="21"/>
      <c r="X11" s="21"/>
      <c r="Y11" s="15">
        <f t="shared" si="2"/>
        <v>4228.7301897712241</v>
      </c>
      <c r="Z11" s="16">
        <f t="shared" si="3"/>
        <v>12597.074776596277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f t="shared" si="4"/>
        <v>15381.829131059498</v>
      </c>
      <c r="O12" s="18">
        <f t="shared" si="5"/>
        <v>98.128291310594975</v>
      </c>
      <c r="P12" s="18"/>
      <c r="Q12" s="18">
        <f t="shared" si="6"/>
        <v>686.89803917416486</v>
      </c>
      <c r="R12" s="11">
        <f t="shared" si="1"/>
        <v>686.89803917416486</v>
      </c>
      <c r="S12" s="18">
        <v>1751.8066063943088</v>
      </c>
      <c r="T12" s="20"/>
      <c r="U12" s="22"/>
      <c r="V12" s="22"/>
      <c r="W12" s="21"/>
      <c r="X12" s="21"/>
      <c r="Y12" s="15">
        <f t="shared" si="2"/>
        <v>3223.7309760532335</v>
      </c>
      <c r="Z12" s="16">
        <f t="shared" si="3"/>
        <v>12158.098155006264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f t="shared" si="4"/>
        <v>15381.829131059498</v>
      </c>
      <c r="O13" s="18">
        <f t="shared" si="5"/>
        <v>98.128291310594975</v>
      </c>
      <c r="P13" s="18">
        <f>500</f>
        <v>500</v>
      </c>
      <c r="Q13" s="18">
        <f>(E13*0.07)</f>
        <v>686.89803917416486</v>
      </c>
      <c r="R13" s="11">
        <f>(E13*0.07)</f>
        <v>686.89803917416486</v>
      </c>
      <c r="S13" s="18">
        <v>1751.8066063943088</v>
      </c>
      <c r="T13" s="20"/>
      <c r="U13" s="22"/>
      <c r="V13" s="22"/>
      <c r="W13" s="21"/>
      <c r="X13" s="21"/>
      <c r="Y13" s="15">
        <f t="shared" si="2"/>
        <v>3723.7309760532335</v>
      </c>
      <c r="Z13" s="16">
        <f t="shared" si="3"/>
        <v>11658.098155006264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f>SUM(E14:M14)</f>
        <v>13665.400397925749</v>
      </c>
      <c r="O14" s="18">
        <f>(E14*0.01)</f>
        <v>81.934003979257483</v>
      </c>
      <c r="P14" s="18">
        <f>500</f>
        <v>500</v>
      </c>
      <c r="Q14" s="18">
        <f>(E14*0.07)</f>
        <v>573.53802785480241</v>
      </c>
      <c r="R14" s="11">
        <f>(E14*0.07)</f>
        <v>573.53802785480241</v>
      </c>
      <c r="S14" s="18">
        <v>1395.5370289969401</v>
      </c>
      <c r="T14" s="20"/>
      <c r="U14" s="22"/>
      <c r="V14" s="22"/>
      <c r="W14" s="21">
        <v>966.64</v>
      </c>
      <c r="X14" s="21"/>
      <c r="Y14" s="15">
        <f t="shared" si="2"/>
        <v>4091.1870886858023</v>
      </c>
      <c r="Z14" s="16">
        <f t="shared" si="3"/>
        <v>9574.2133092399454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f>SUM(E15:M15)</f>
        <v>13134.148502450749</v>
      </c>
      <c r="O15" s="18"/>
      <c r="P15" s="18"/>
      <c r="Q15" s="18">
        <f>(E15*0.07)</f>
        <v>538.31039517155239</v>
      </c>
      <c r="R15" s="11">
        <f>(E15*0.07)</f>
        <v>538.31039517155239</v>
      </c>
      <c r="S15" s="18">
        <v>1285.0520241234801</v>
      </c>
      <c r="T15" s="20"/>
      <c r="U15" s="22"/>
      <c r="V15" s="22"/>
      <c r="W15" s="21"/>
      <c r="X15" s="21"/>
      <c r="Y15" s="15">
        <f t="shared" si="2"/>
        <v>2361.6728144665849</v>
      </c>
      <c r="Z15" s="16">
        <f t="shared" si="3"/>
        <v>10772.475687984164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f>SUM(E16:M16)</f>
        <v>6069.96</v>
      </c>
      <c r="O16" s="18"/>
      <c r="P16" s="26"/>
      <c r="Q16" s="26"/>
      <c r="R16" s="11"/>
      <c r="S16" s="18">
        <v>527.76699999999994</v>
      </c>
      <c r="T16" s="20"/>
      <c r="U16" s="21"/>
      <c r="V16" s="21"/>
      <c r="W16" s="21"/>
      <c r="X16" s="21"/>
      <c r="Y16" s="15">
        <f t="shared" si="2"/>
        <v>527.76699999999994</v>
      </c>
      <c r="Z16" s="16">
        <f t="shared" si="3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f>SUM(E17:M17)</f>
        <v>12438</v>
      </c>
      <c r="O17" s="26"/>
      <c r="P17" s="26"/>
      <c r="Q17" s="26"/>
      <c r="R17" s="31"/>
      <c r="S17" s="26">
        <v>1936</v>
      </c>
      <c r="T17" s="57"/>
      <c r="U17" s="32"/>
      <c r="V17" s="32"/>
      <c r="W17" s="32"/>
      <c r="X17" s="32"/>
      <c r="Y17" s="15">
        <f t="shared" si="2"/>
        <v>1936</v>
      </c>
      <c r="Z17" s="16">
        <f t="shared" si="3"/>
        <v>10502</v>
      </c>
    </row>
    <row r="18" spans="2:26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M18" si="7">SUM(F4:F16)</f>
        <v>9964</v>
      </c>
      <c r="G18" s="36">
        <f t="shared" si="7"/>
        <v>10864</v>
      </c>
      <c r="H18" s="36">
        <f t="shared" si="7"/>
        <v>9964</v>
      </c>
      <c r="I18" s="36">
        <f t="shared" si="7"/>
        <v>9000</v>
      </c>
      <c r="J18" s="36">
        <f t="shared" si="7"/>
        <v>1385</v>
      </c>
      <c r="K18" s="36">
        <f t="shared" si="7"/>
        <v>2372</v>
      </c>
      <c r="L18" s="36">
        <f t="shared" si="7"/>
        <v>1375</v>
      </c>
      <c r="M18" s="36">
        <f t="shared" si="7"/>
        <v>6683</v>
      </c>
      <c r="N18" s="36">
        <f>SUM(N4:N17)</f>
        <v>223081.09931454845</v>
      </c>
      <c r="O18" s="36">
        <f t="shared" ref="O18:Y18" si="8">SUM(O4:O17)</f>
        <v>653.83909712021239</v>
      </c>
      <c r="P18" s="36">
        <f t="shared" si="8"/>
        <v>2500</v>
      </c>
      <c r="Q18" s="36">
        <f t="shared" si="8"/>
        <v>6217.5630520183931</v>
      </c>
      <c r="R18" s="36">
        <f t="shared" si="8"/>
        <v>10707.629752018393</v>
      </c>
      <c r="S18" s="36">
        <f t="shared" si="8"/>
        <v>29905.526258062131</v>
      </c>
      <c r="T18" s="36">
        <f t="shared" si="8"/>
        <v>0</v>
      </c>
      <c r="U18" s="36">
        <f t="shared" si="8"/>
        <v>0</v>
      </c>
      <c r="V18" s="36">
        <f t="shared" si="8"/>
        <v>5557.25</v>
      </c>
      <c r="W18" s="36">
        <f t="shared" si="8"/>
        <v>2899.92</v>
      </c>
      <c r="X18" s="36">
        <f t="shared" si="8"/>
        <v>0</v>
      </c>
      <c r="Y18" s="36">
        <f t="shared" si="8"/>
        <v>58441.728159219128</v>
      </c>
      <c r="Z18" s="36">
        <f>SUM(Z4:Z17)</f>
        <v>164639.37115532934</v>
      </c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5" spans="2:26" x14ac:dyDescent="0.25">
      <c r="B25" t="s">
        <v>79</v>
      </c>
      <c r="C25" t="s">
        <v>83</v>
      </c>
    </row>
    <row r="26" spans="2:26" x14ac:dyDescent="0.25">
      <c r="B26" t="s">
        <v>80</v>
      </c>
      <c r="C26" t="s">
        <v>84</v>
      </c>
    </row>
    <row r="27" spans="2:26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29"/>
  <sheetViews>
    <sheetView workbookViewId="0">
      <selection activeCell="E4" sqref="E4:U14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8" width="9.28515625" customWidth="1"/>
    <col min="19" max="19" width="11.5703125" bestFit="1" customWidth="1"/>
    <col min="20" max="20" width="7.42578125" customWidth="1"/>
    <col min="21" max="22" width="8.7109375" bestFit="1" customWidth="1"/>
    <col min="23" max="23" width="9" customWidth="1"/>
    <col min="24" max="24" width="9.5703125" customWidth="1"/>
    <col min="25" max="25" width="8.5703125" customWidth="1"/>
    <col min="26" max="27" width="10.140625" customWidth="1"/>
    <col min="28" max="28" width="9.5703125" customWidth="1"/>
    <col min="29" max="29" width="12.5703125" bestFit="1" customWidth="1"/>
    <col min="30" max="30" width="14.140625" bestFit="1" customWidth="1"/>
  </cols>
  <sheetData>
    <row r="1" spans="2:31" ht="18.75" x14ac:dyDescent="0.25">
      <c r="E1" s="1"/>
      <c r="F1" s="2" t="s">
        <v>117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31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31" ht="48.75" customHeight="1" x14ac:dyDescent="0.25">
      <c r="B3" s="71"/>
      <c r="C3" s="71" t="s">
        <v>78</v>
      </c>
      <c r="D3" s="3" t="s">
        <v>4</v>
      </c>
      <c r="E3" s="85" t="s">
        <v>118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10</v>
      </c>
      <c r="K3" s="86" t="s">
        <v>11</v>
      </c>
      <c r="L3" s="86" t="s">
        <v>12</v>
      </c>
      <c r="M3" s="86" t="s">
        <v>13</v>
      </c>
      <c r="N3" s="86" t="s">
        <v>14</v>
      </c>
      <c r="O3" s="87" t="s">
        <v>119</v>
      </c>
      <c r="P3" s="87" t="s">
        <v>18</v>
      </c>
      <c r="Q3" s="87" t="s">
        <v>18</v>
      </c>
      <c r="R3" s="87" t="s">
        <v>120</v>
      </c>
      <c r="S3" s="72" t="s">
        <v>88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6" t="s">
        <v>21</v>
      </c>
      <c r="Z3" s="74" t="s">
        <v>89</v>
      </c>
      <c r="AA3" s="74" t="s">
        <v>129</v>
      </c>
      <c r="AB3" s="74" t="s">
        <v>91</v>
      </c>
      <c r="AC3" s="75" t="s">
        <v>3</v>
      </c>
    </row>
    <row r="4" spans="2:31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58"/>
      <c r="P4" s="58"/>
      <c r="Q4" s="58"/>
      <c r="R4" s="58"/>
      <c r="S4" s="14">
        <f t="shared" ref="S4:S17" si="0">+E4+SUM(F4:R4)</f>
        <v>19486.689999999999</v>
      </c>
      <c r="T4" s="11"/>
      <c r="U4" s="11"/>
      <c r="V4" s="11"/>
      <c r="W4" s="11">
        <v>1350.0683000000001</v>
      </c>
      <c r="X4" s="79">
        <v>3388.3970879999997</v>
      </c>
      <c r="Y4" s="15"/>
      <c r="Z4" s="15"/>
      <c r="AA4" s="15"/>
      <c r="AB4" s="15">
        <f t="shared" ref="AB4:AB17" si="1">SUM(T4:AA4)</f>
        <v>4738.4653879999996</v>
      </c>
      <c r="AC4" s="16">
        <f t="shared" ref="AC4:AC17" si="2">+S4-AB4</f>
        <v>14748.224611999998</v>
      </c>
      <c r="AE4" s="17"/>
    </row>
    <row r="5" spans="2:31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58"/>
      <c r="P5" s="58"/>
      <c r="Q5" s="58"/>
      <c r="R5" s="58"/>
      <c r="S5" s="14">
        <f t="shared" si="0"/>
        <v>15117.51</v>
      </c>
      <c r="T5" s="18"/>
      <c r="U5" s="18"/>
      <c r="V5" s="18"/>
      <c r="W5" s="11">
        <v>1044.2257000000002</v>
      </c>
      <c r="X5" s="80">
        <v>2373.7416400000002</v>
      </c>
      <c r="Y5" s="15">
        <v>1390.58</v>
      </c>
      <c r="Z5" s="21"/>
      <c r="AA5" s="21"/>
      <c r="AB5" s="15">
        <f t="shared" si="1"/>
        <v>4808.5473400000001</v>
      </c>
      <c r="AC5" s="16">
        <f t="shared" si="2"/>
        <v>10308.962660000001</v>
      </c>
      <c r="AE5" s="17"/>
    </row>
    <row r="6" spans="2:31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58"/>
      <c r="P6" s="58"/>
      <c r="Q6" s="58"/>
      <c r="R6" s="58"/>
      <c r="S6" s="14">
        <f t="shared" si="0"/>
        <v>15117.51</v>
      </c>
      <c r="T6" s="18"/>
      <c r="U6" s="18"/>
      <c r="V6" s="18"/>
      <c r="W6" s="11">
        <v>1044.2257000000002</v>
      </c>
      <c r="X6" s="80">
        <v>2373.7416400000002</v>
      </c>
      <c r="Y6" s="21"/>
      <c r="Z6" s="21"/>
      <c r="AA6" s="21"/>
      <c r="AB6" s="15">
        <f t="shared" si="1"/>
        <v>3417.9673400000001</v>
      </c>
      <c r="AC6" s="16">
        <f t="shared" si="2"/>
        <v>11699.542659999999</v>
      </c>
      <c r="AE6" s="17"/>
    </row>
    <row r="7" spans="2:31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58">
        <v>7300</v>
      </c>
      <c r="P7" s="58"/>
      <c r="Q7" s="58"/>
      <c r="R7" s="58"/>
      <c r="S7" s="14">
        <f t="shared" si="0"/>
        <v>34099.846666666665</v>
      </c>
      <c r="T7" s="18"/>
      <c r="U7" s="18"/>
      <c r="V7" s="18"/>
      <c r="W7" s="11">
        <v>1051.547</v>
      </c>
      <c r="X7" s="81">
        <v>4287.8685280000009</v>
      </c>
      <c r="Y7" s="22"/>
      <c r="Z7" s="21"/>
      <c r="AA7" s="21"/>
      <c r="AB7" s="15">
        <f t="shared" si="1"/>
        <v>5339.4155280000014</v>
      </c>
      <c r="AC7" s="16">
        <f t="shared" si="2"/>
        <v>28760.431138666663</v>
      </c>
      <c r="AE7" s="17"/>
    </row>
    <row r="8" spans="2:31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58">
        <v>9310</v>
      </c>
      <c r="P8" s="82">
        <v>26457.095448128472</v>
      </c>
      <c r="Q8" s="82">
        <v>26457.095448128472</v>
      </c>
      <c r="R8" s="82"/>
      <c r="S8" s="14">
        <f t="shared" si="0"/>
        <v>88412.031476343604</v>
      </c>
      <c r="T8" s="18"/>
      <c r="U8" s="18"/>
      <c r="V8" s="18">
        <v>1102.3789770053529</v>
      </c>
      <c r="W8" s="11">
        <v>1102.3789770053529</v>
      </c>
      <c r="X8" s="83">
        <v>4476.1655335871847</v>
      </c>
      <c r="Y8" s="22"/>
      <c r="Z8" s="21"/>
      <c r="AA8" s="21"/>
      <c r="AB8" s="15">
        <f t="shared" si="1"/>
        <v>6680.9234875978909</v>
      </c>
      <c r="AC8" s="16">
        <f t="shared" si="2"/>
        <v>81731.107988745716</v>
      </c>
      <c r="AE8" s="17"/>
    </row>
    <row r="9" spans="2:31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58">
        <v>9310</v>
      </c>
      <c r="P9" s="82">
        <v>22917.6071221167</v>
      </c>
      <c r="Q9" s="82">
        <v>22917.6071221167</v>
      </c>
      <c r="R9" s="82">
        <v>510</v>
      </c>
      <c r="S9" s="14">
        <f t="shared" si="0"/>
        <v>79090.704763121641</v>
      </c>
      <c r="T9" s="18">
        <v>136.41432810783749</v>
      </c>
      <c r="U9" s="18">
        <v>1000</v>
      </c>
      <c r="V9" s="18">
        <v>954.90029675486244</v>
      </c>
      <c r="W9" s="11">
        <v>954.90029675486244</v>
      </c>
      <c r="X9" s="81">
        <v>3985.280983569427</v>
      </c>
      <c r="Y9" s="15">
        <v>4166.67</v>
      </c>
      <c r="Z9" s="21">
        <v>966.64</v>
      </c>
      <c r="AA9" s="21"/>
      <c r="AB9" s="15">
        <f t="shared" si="1"/>
        <v>12164.80590518699</v>
      </c>
      <c r="AC9" s="16">
        <f t="shared" si="2"/>
        <v>66925.898857934648</v>
      </c>
      <c r="AD9" s="17"/>
      <c r="AE9" s="17"/>
    </row>
    <row r="10" spans="2:31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58">
        <v>9310</v>
      </c>
      <c r="P10" s="82">
        <v>21410.95030170642</v>
      </c>
      <c r="Q10" s="82">
        <v>21410.95030170642</v>
      </c>
      <c r="R10" s="82"/>
      <c r="S10" s="14">
        <f t="shared" si="0"/>
        <v>73207.995648214797</v>
      </c>
      <c r="T10" s="18">
        <v>127.4461327482525</v>
      </c>
      <c r="U10" s="18"/>
      <c r="V10" s="18">
        <v>892.12292923776749</v>
      </c>
      <c r="W10" s="11">
        <v>892.12292923776749</v>
      </c>
      <c r="X10" s="83">
        <v>3521.7940983881585</v>
      </c>
      <c r="Y10" s="24"/>
      <c r="Z10" s="20">
        <v>966.64</v>
      </c>
      <c r="AA10" s="20"/>
      <c r="AB10" s="15">
        <f t="shared" si="1"/>
        <v>6400.1260896119466</v>
      </c>
      <c r="AC10" s="16">
        <f t="shared" si="2"/>
        <v>66807.869558602848</v>
      </c>
      <c r="AE10" s="17"/>
    </row>
    <row r="11" spans="2:31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58">
        <v>9310</v>
      </c>
      <c r="P11" s="82">
        <v>18780.392343497402</v>
      </c>
      <c r="Q11" s="82">
        <v>18780.392343497402</v>
      </c>
      <c r="R11" s="82"/>
      <c r="S11" s="14">
        <f t="shared" si="0"/>
        <v>64259.389653362305</v>
      </c>
      <c r="T11" s="18">
        <v>111.78804966367501</v>
      </c>
      <c r="U11" s="18">
        <v>500</v>
      </c>
      <c r="V11" s="18">
        <v>782.51634764572509</v>
      </c>
      <c r="W11" s="11">
        <v>782.51634764572509</v>
      </c>
      <c r="X11" s="83">
        <v>2904.0062080896355</v>
      </c>
      <c r="Y11" s="22"/>
      <c r="Z11" s="21"/>
      <c r="AA11" s="21"/>
      <c r="AB11" s="15">
        <f t="shared" si="1"/>
        <v>5080.8269530447606</v>
      </c>
      <c r="AC11" s="16">
        <f t="shared" si="2"/>
        <v>59178.562700317547</v>
      </c>
      <c r="AE11" s="17"/>
    </row>
    <row r="12" spans="2:31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58">
        <v>9310</v>
      </c>
      <c r="P12" s="82">
        <v>16485.552940179958</v>
      </c>
      <c r="Q12" s="82">
        <v>16485.552940179958</v>
      </c>
      <c r="R12" s="82"/>
      <c r="S12" s="14">
        <f t="shared" si="0"/>
        <v>59129.912228894013</v>
      </c>
      <c r="T12" s="18">
        <v>98.128291310594975</v>
      </c>
      <c r="U12" s="18"/>
      <c r="V12" s="18">
        <v>686.89803917416486</v>
      </c>
      <c r="W12" s="11">
        <v>686.89803917416486</v>
      </c>
      <c r="X12" s="83">
        <v>2679.8871324002066</v>
      </c>
      <c r="Y12" s="22"/>
      <c r="Z12" s="21"/>
      <c r="AA12" s="21">
        <v>1308.3800000000001</v>
      </c>
      <c r="AB12" s="15">
        <f t="shared" si="1"/>
        <v>5460.1915020591314</v>
      </c>
      <c r="AC12" s="16">
        <f t="shared" si="2"/>
        <v>53669.720726834879</v>
      </c>
      <c r="AE12" s="17"/>
    </row>
    <row r="13" spans="2:31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58">
        <v>9310</v>
      </c>
      <c r="P13" s="82">
        <v>16485.552940179958</v>
      </c>
      <c r="Q13" s="82">
        <v>16485.552940179958</v>
      </c>
      <c r="R13" s="82"/>
      <c r="S13" s="14">
        <f t="shared" si="0"/>
        <v>59129.912228894013</v>
      </c>
      <c r="T13" s="18">
        <v>98.128291310594975</v>
      </c>
      <c r="U13" s="18">
        <v>500</v>
      </c>
      <c r="V13" s="18">
        <v>686.89803917416486</v>
      </c>
      <c r="W13" s="11">
        <v>686.89803917416486</v>
      </c>
      <c r="X13" s="81">
        <v>2679.8871324002066</v>
      </c>
      <c r="Y13" s="22"/>
      <c r="Z13" s="21"/>
      <c r="AA13" s="21"/>
      <c r="AB13" s="15">
        <f t="shared" si="1"/>
        <v>4651.8115020591313</v>
      </c>
      <c r="AC13" s="16">
        <f t="shared" si="2"/>
        <v>54478.100726834884</v>
      </c>
      <c r="AE13" s="17"/>
    </row>
    <row r="14" spans="2:31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58">
        <v>9310</v>
      </c>
      <c r="P14" s="82">
        <v>13764.912668515259</v>
      </c>
      <c r="Q14" s="82">
        <v>13764.912668515259</v>
      </c>
      <c r="R14" s="82"/>
      <c r="S14" s="14">
        <f t="shared" si="0"/>
        <v>51608.879121346363</v>
      </c>
      <c r="T14" s="18">
        <v>81.934003979257483</v>
      </c>
      <c r="U14" s="18">
        <v>500</v>
      </c>
      <c r="V14" s="18">
        <v>573.53802785480241</v>
      </c>
      <c r="W14" s="11">
        <v>573.53802785480241</v>
      </c>
      <c r="X14" s="83">
        <v>2268.483210663403</v>
      </c>
      <c r="Y14" s="22"/>
      <c r="Z14" s="21">
        <v>966.64</v>
      </c>
      <c r="AA14" s="21"/>
      <c r="AB14" s="15">
        <f t="shared" si="1"/>
        <v>4964.1332703522658</v>
      </c>
      <c r="AC14" s="16">
        <f t="shared" si="2"/>
        <v>46644.745850994099</v>
      </c>
      <c r="AE14" s="17"/>
    </row>
    <row r="15" spans="2:31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58">
        <v>9310</v>
      </c>
      <c r="P15" s="82">
        <v>12919.449484117256</v>
      </c>
      <c r="Q15" s="82">
        <v>12919.449484117256</v>
      </c>
      <c r="R15" s="82"/>
      <c r="S15" s="14">
        <f t="shared" si="0"/>
        <v>49270.400604345363</v>
      </c>
      <c r="T15" s="18"/>
      <c r="U15" s="18"/>
      <c r="V15" s="18">
        <v>538.31039517155239</v>
      </c>
      <c r="W15" s="11">
        <v>538.31039517155239</v>
      </c>
      <c r="X15" s="83">
        <v>2145.5773387983791</v>
      </c>
      <c r="Y15" s="22"/>
      <c r="Z15" s="21"/>
      <c r="AA15" s="21"/>
      <c r="AB15" s="15">
        <f t="shared" si="1"/>
        <v>3222.1981291414841</v>
      </c>
      <c r="AC15" s="16">
        <f t="shared" si="2"/>
        <v>46048.202475203878</v>
      </c>
      <c r="AE15" s="17"/>
    </row>
    <row r="16" spans="2:31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59"/>
      <c r="P16" s="59"/>
      <c r="Q16" s="59"/>
      <c r="R16" s="59"/>
      <c r="S16" s="14">
        <f t="shared" si="0"/>
        <v>6069.96</v>
      </c>
      <c r="T16" s="18"/>
      <c r="U16" s="26"/>
      <c r="V16" s="26"/>
      <c r="W16" s="11"/>
      <c r="X16" s="83">
        <v>527.76699999999994</v>
      </c>
      <c r="Y16" s="21"/>
      <c r="Z16" s="21"/>
      <c r="AA16" s="21"/>
      <c r="AB16" s="15">
        <f t="shared" si="1"/>
        <v>527.76699999999994</v>
      </c>
      <c r="AC16" s="16">
        <f t="shared" si="2"/>
        <v>5542.1930000000002</v>
      </c>
      <c r="AE16" s="17"/>
    </row>
    <row r="17" spans="2:31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59"/>
      <c r="P17" s="59"/>
      <c r="Q17" s="59"/>
      <c r="R17" s="59"/>
      <c r="S17" s="14">
        <f t="shared" si="0"/>
        <v>12438</v>
      </c>
      <c r="T17" s="26"/>
      <c r="U17" s="26"/>
      <c r="V17" s="26"/>
      <c r="W17" s="31"/>
      <c r="X17" s="26">
        <v>1936</v>
      </c>
      <c r="Y17" s="32"/>
      <c r="Z17" s="32"/>
      <c r="AA17" s="32"/>
      <c r="AB17" s="15">
        <f t="shared" si="1"/>
        <v>1936</v>
      </c>
      <c r="AC17" s="16">
        <f t="shared" si="2"/>
        <v>10502</v>
      </c>
      <c r="AE17" s="17"/>
    </row>
    <row r="18" spans="2:31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R18" si="3">SUM(F4:F17)</f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 t="shared" si="3"/>
        <v>12355.416579757461</v>
      </c>
      <c r="O18" s="36">
        <f t="shared" si="3"/>
        <v>81780</v>
      </c>
      <c r="P18" s="36">
        <f t="shared" si="3"/>
        <v>149221.51324844145</v>
      </c>
      <c r="Q18" s="36">
        <f t="shared" si="3"/>
        <v>149221.51324844145</v>
      </c>
      <c r="R18" s="36">
        <f t="shared" si="3"/>
        <v>510</v>
      </c>
      <c r="S18" s="36">
        <f>SUM(S4:S17)</f>
        <v>626438.74239118875</v>
      </c>
      <c r="T18" s="36">
        <f t="shared" ref="T18:AC18" si="4">SUM(T4:T17)</f>
        <v>653.83909712021239</v>
      </c>
      <c r="U18" s="36">
        <f t="shared" si="4"/>
        <v>2500</v>
      </c>
      <c r="V18" s="36">
        <f t="shared" si="4"/>
        <v>6217.5630520183931</v>
      </c>
      <c r="W18" s="36">
        <f t="shared" si="4"/>
        <v>10707.629752018393</v>
      </c>
      <c r="X18" s="36">
        <f t="shared" si="4"/>
        <v>39548.597533896602</v>
      </c>
      <c r="Y18" s="36">
        <f t="shared" si="4"/>
        <v>5557.25</v>
      </c>
      <c r="Z18" s="36">
        <f t="shared" si="4"/>
        <v>2899.92</v>
      </c>
      <c r="AA18" s="36">
        <f t="shared" si="4"/>
        <v>1308.3800000000001</v>
      </c>
      <c r="AB18" s="36">
        <f t="shared" si="4"/>
        <v>69393.179435053607</v>
      </c>
      <c r="AC18" s="36">
        <f t="shared" si="4"/>
        <v>557045.56295613514</v>
      </c>
      <c r="AD18" s="17"/>
    </row>
    <row r="19" spans="2:31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2:31" ht="15" customHeight="1" x14ac:dyDescent="0.25">
      <c r="E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</row>
    <row r="21" spans="2:31" ht="15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2:31" ht="15" customHeight="1" x14ac:dyDescent="0.25">
      <c r="B22" s="42"/>
      <c r="E22" s="38"/>
    </row>
    <row r="23" spans="2:31" x14ac:dyDescent="0.25">
      <c r="B23" s="42"/>
      <c r="E23" s="38"/>
    </row>
    <row r="24" spans="2:31" x14ac:dyDescent="0.25">
      <c r="S24" s="17"/>
      <c r="AC24" s="17"/>
    </row>
    <row r="25" spans="2:31" x14ac:dyDescent="0.25">
      <c r="B25" t="s">
        <v>79</v>
      </c>
      <c r="C25" t="s">
        <v>83</v>
      </c>
    </row>
    <row r="26" spans="2:31" x14ac:dyDescent="0.25">
      <c r="B26" t="s">
        <v>80</v>
      </c>
      <c r="C26" t="s">
        <v>84</v>
      </c>
    </row>
    <row r="27" spans="2:31" x14ac:dyDescent="0.25">
      <c r="B27" t="s">
        <v>81</v>
      </c>
      <c r="C27" t="s">
        <v>85</v>
      </c>
      <c r="S27" s="38"/>
    </row>
    <row r="28" spans="2:31" x14ac:dyDescent="0.25">
      <c r="B28" t="s">
        <v>82</v>
      </c>
      <c r="C28" t="s">
        <v>86</v>
      </c>
    </row>
    <row r="29" spans="2:31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9"/>
  <sheetViews>
    <sheetView workbookViewId="0">
      <selection activeCell="O9" sqref="O9:Q14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13" width="9.28515625" customWidth="1"/>
    <col min="14" max="14" width="13.1406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8.5703125" customWidth="1"/>
    <col min="21" max="21" width="10.140625" customWidth="1"/>
    <col min="22" max="22" width="9.5703125" customWidth="1"/>
    <col min="23" max="23" width="11.5703125" bestFit="1" customWidth="1"/>
  </cols>
  <sheetData>
    <row r="1" spans="2:23" ht="18.75" x14ac:dyDescent="0.25">
      <c r="E1" s="1"/>
      <c r="F1" s="2" t="s">
        <v>121</v>
      </c>
      <c r="G1" s="2"/>
      <c r="H1" s="2"/>
      <c r="I1" s="2"/>
      <c r="J1" s="2"/>
      <c r="K1" s="2"/>
      <c r="L1" s="2"/>
      <c r="M1" s="2"/>
      <c r="N1" s="2"/>
      <c r="O1" s="2"/>
    </row>
    <row r="2" spans="2:23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3" ht="33.75" x14ac:dyDescent="0.25">
      <c r="B3" s="71"/>
      <c r="C3" s="71" t="s">
        <v>78</v>
      </c>
      <c r="D3" s="3" t="s">
        <v>4</v>
      </c>
      <c r="E3" s="85" t="s">
        <v>5</v>
      </c>
      <c r="F3" s="86" t="s">
        <v>40</v>
      </c>
      <c r="G3" s="86" t="s">
        <v>41</v>
      </c>
      <c r="H3" s="86" t="s">
        <v>42</v>
      </c>
      <c r="I3" s="86" t="s">
        <v>43</v>
      </c>
      <c r="J3" s="86" t="s">
        <v>44</v>
      </c>
      <c r="K3" s="86" t="s">
        <v>45</v>
      </c>
      <c r="L3" s="86" t="s">
        <v>12</v>
      </c>
      <c r="M3" s="86" t="s">
        <v>46</v>
      </c>
      <c r="N3" s="72" t="s">
        <v>88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6" t="s">
        <v>21</v>
      </c>
      <c r="U3" s="74" t="s">
        <v>89</v>
      </c>
      <c r="V3" s="74" t="s">
        <v>91</v>
      </c>
      <c r="W3" s="75" t="s">
        <v>3</v>
      </c>
    </row>
    <row r="4" spans="2:23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4">
        <f t="shared" ref="N4:N17" si="0">SUM(F4:M4)+E4</f>
        <v>19586.689999999999</v>
      </c>
      <c r="O4" s="11"/>
      <c r="P4" s="11"/>
      <c r="Q4" s="11"/>
      <c r="R4" s="11">
        <f t="shared" ref="R4:R15" si="1">(E4*0.07)</f>
        <v>1350.0683000000001</v>
      </c>
      <c r="S4" s="11">
        <v>3400.1570879999995</v>
      </c>
      <c r="T4" s="15"/>
      <c r="U4" s="15"/>
      <c r="V4" s="15">
        <f t="shared" ref="V4:V17" si="2">SUM(O4:U4)</f>
        <v>4750.2253879999998</v>
      </c>
      <c r="W4" s="16">
        <f t="shared" ref="W4:W17" si="3">+N4-V4</f>
        <v>14836.464612</v>
      </c>
    </row>
    <row r="5" spans="2:23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f t="shared" si="0"/>
        <v>15217.51</v>
      </c>
      <c r="O5" s="18"/>
      <c r="P5" s="18"/>
      <c r="Q5" s="18"/>
      <c r="R5" s="11">
        <f t="shared" si="1"/>
        <v>1044.2257000000002</v>
      </c>
      <c r="S5" s="18">
        <v>2384.42164</v>
      </c>
      <c r="T5" s="15">
        <v>1390.58</v>
      </c>
      <c r="U5" s="21"/>
      <c r="V5" s="15">
        <f t="shared" si="2"/>
        <v>4819.2273400000004</v>
      </c>
      <c r="W5" s="16">
        <f t="shared" si="3"/>
        <v>10398.282660000001</v>
      </c>
    </row>
    <row r="6" spans="2:23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f t="shared" si="0"/>
        <v>15217.51</v>
      </c>
      <c r="O6" s="18"/>
      <c r="P6" s="18"/>
      <c r="Q6" s="18"/>
      <c r="R6" s="11">
        <f t="shared" si="1"/>
        <v>1044.2257000000002</v>
      </c>
      <c r="S6" s="18">
        <v>2384.42164</v>
      </c>
      <c r="T6" s="21"/>
      <c r="U6" s="21"/>
      <c r="V6" s="15">
        <f t="shared" si="2"/>
        <v>3428.6473400000004</v>
      </c>
      <c r="W6" s="16">
        <f t="shared" si="3"/>
        <v>11788.862659999999</v>
      </c>
    </row>
    <row r="7" spans="2:23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f t="shared" si="0"/>
        <v>19472.099999999999</v>
      </c>
      <c r="O7" s="18"/>
      <c r="P7" s="18"/>
      <c r="Q7" s="18"/>
      <c r="R7" s="11">
        <f t="shared" si="1"/>
        <v>1051.547</v>
      </c>
      <c r="S7">
        <v>2779.3255199999994</v>
      </c>
      <c r="T7" s="22"/>
      <c r="U7" s="21"/>
      <c r="V7" s="15">
        <f t="shared" si="2"/>
        <v>3830.8725199999994</v>
      </c>
      <c r="W7" s="16">
        <f t="shared" si="3"/>
        <v>15641.22748</v>
      </c>
    </row>
    <row r="8" spans="2:23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4">
        <f t="shared" si="0"/>
        <v>21902.271100076468</v>
      </c>
      <c r="O8" s="18"/>
      <c r="P8" s="18"/>
      <c r="Q8" s="18">
        <f t="shared" ref="Q8:Q15" si="4">(E8*0.07)</f>
        <v>1102.3789770053529</v>
      </c>
      <c r="R8" s="11">
        <f t="shared" si="1"/>
        <v>1102.3789770053529</v>
      </c>
      <c r="S8" s="18">
        <v>3140.7505627379851</v>
      </c>
      <c r="T8" s="22"/>
      <c r="U8" s="21"/>
      <c r="V8" s="15">
        <f t="shared" si="2"/>
        <v>5345.5085167486905</v>
      </c>
      <c r="W8" s="16">
        <f t="shared" si="3"/>
        <v>16556.762583327778</v>
      </c>
    </row>
    <row r="9" spans="2:23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f t="shared" si="0"/>
        <v>19815.43281078375</v>
      </c>
      <c r="O9" s="18">
        <f t="shared" ref="O9:O14" si="5">(E9*0.01)</f>
        <v>136.41432810783749</v>
      </c>
      <c r="P9" s="18">
        <f>1000</f>
        <v>1000</v>
      </c>
      <c r="Q9" s="18">
        <f t="shared" si="4"/>
        <v>954.90029675486244</v>
      </c>
      <c r="R9" s="11">
        <f t="shared" si="1"/>
        <v>954.90029675486244</v>
      </c>
      <c r="S9" s="18">
        <v>2668.1541970963376</v>
      </c>
      <c r="T9" s="15">
        <v>4166.67</v>
      </c>
      <c r="U9" s="21">
        <v>966.64</v>
      </c>
      <c r="V9" s="15">
        <f t="shared" si="2"/>
        <v>10847.679118713899</v>
      </c>
      <c r="W9" s="16">
        <f t="shared" si="3"/>
        <v>8967.7536920698512</v>
      </c>
    </row>
    <row r="10" spans="2:23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f t="shared" si="0"/>
        <v>18972.613274825249</v>
      </c>
      <c r="O10" s="18">
        <f t="shared" si="5"/>
        <v>127.4461327482525</v>
      </c>
      <c r="P10" s="18"/>
      <c r="Q10" s="18">
        <f t="shared" si="4"/>
        <v>892.12292923776749</v>
      </c>
      <c r="R10" s="11">
        <f t="shared" si="1"/>
        <v>892.12292923776749</v>
      </c>
      <c r="S10" s="18">
        <v>2448.4168995026735</v>
      </c>
      <c r="T10" s="24"/>
      <c r="U10" s="20">
        <v>966.64</v>
      </c>
      <c r="V10" s="15">
        <f t="shared" si="2"/>
        <v>5326.7488907264615</v>
      </c>
      <c r="W10" s="16">
        <f t="shared" si="3"/>
        <v>13645.864384098788</v>
      </c>
    </row>
    <row r="11" spans="2:23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f t="shared" si="0"/>
        <v>16825.804966367501</v>
      </c>
      <c r="O11" s="18">
        <f t="shared" si="5"/>
        <v>111.78804966367501</v>
      </c>
      <c r="P11" s="18">
        <v>500</v>
      </c>
      <c r="Q11" s="18">
        <f t="shared" si="4"/>
        <v>782.51634764572509</v>
      </c>
      <c r="R11" s="11">
        <f t="shared" si="1"/>
        <v>782.51634764572509</v>
      </c>
      <c r="S11" s="18">
        <v>2051.9094448160986</v>
      </c>
      <c r="T11" s="22"/>
      <c r="U11" s="21"/>
      <c r="V11" s="15">
        <f t="shared" si="2"/>
        <v>4228.7301897712241</v>
      </c>
      <c r="W11" s="16">
        <f t="shared" si="3"/>
        <v>12597.074776596277</v>
      </c>
    </row>
    <row r="12" spans="2:23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f t="shared" si="0"/>
        <v>15381.829131059498</v>
      </c>
      <c r="O12" s="18">
        <f t="shared" si="5"/>
        <v>98.128291310594975</v>
      </c>
      <c r="P12" s="18"/>
      <c r="Q12" s="18">
        <f t="shared" si="4"/>
        <v>686.89803917416486</v>
      </c>
      <c r="R12" s="11">
        <f t="shared" si="1"/>
        <v>686.89803917416486</v>
      </c>
      <c r="S12" s="18">
        <v>1751.8066063943088</v>
      </c>
      <c r="T12" s="22"/>
      <c r="U12" s="21"/>
      <c r="V12" s="15">
        <f t="shared" si="2"/>
        <v>3223.7309760532335</v>
      </c>
      <c r="W12" s="16">
        <f t="shared" si="3"/>
        <v>12158.098155006264</v>
      </c>
    </row>
    <row r="13" spans="2:23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f t="shared" si="0"/>
        <v>15381.829131059498</v>
      </c>
      <c r="O13" s="18">
        <f t="shared" si="5"/>
        <v>98.128291310594975</v>
      </c>
      <c r="P13" s="18">
        <f>500</f>
        <v>500</v>
      </c>
      <c r="Q13" s="18">
        <f t="shared" si="4"/>
        <v>686.89803917416486</v>
      </c>
      <c r="R13" s="11">
        <f t="shared" si="1"/>
        <v>686.89803917416486</v>
      </c>
      <c r="S13" s="18">
        <v>1751.8066063943088</v>
      </c>
      <c r="T13" s="22"/>
      <c r="U13" s="21"/>
      <c r="V13" s="15">
        <f t="shared" si="2"/>
        <v>3723.7309760532335</v>
      </c>
      <c r="W13" s="16">
        <f t="shared" si="3"/>
        <v>11658.098155006264</v>
      </c>
    </row>
    <row r="14" spans="2:23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f t="shared" si="0"/>
        <v>13665.400397925749</v>
      </c>
      <c r="O14" s="18">
        <f t="shared" si="5"/>
        <v>81.934003979257483</v>
      </c>
      <c r="P14" s="18">
        <f>500</f>
        <v>500</v>
      </c>
      <c r="Q14" s="18">
        <f t="shared" si="4"/>
        <v>573.53802785480241</v>
      </c>
      <c r="R14" s="11">
        <f t="shared" si="1"/>
        <v>573.53802785480241</v>
      </c>
      <c r="S14" s="18">
        <v>1395.5370289969401</v>
      </c>
      <c r="T14" s="22"/>
      <c r="U14" s="21">
        <v>966.64</v>
      </c>
      <c r="V14" s="15">
        <f t="shared" si="2"/>
        <v>4091.1870886858023</v>
      </c>
      <c r="W14" s="16">
        <f t="shared" si="3"/>
        <v>9574.2133092399454</v>
      </c>
    </row>
    <row r="15" spans="2:23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f t="shared" si="0"/>
        <v>13134.148502450749</v>
      </c>
      <c r="O15" s="18"/>
      <c r="P15" s="18"/>
      <c r="Q15" s="18">
        <f t="shared" si="4"/>
        <v>538.31039517155239</v>
      </c>
      <c r="R15" s="11">
        <f t="shared" si="1"/>
        <v>538.31039517155239</v>
      </c>
      <c r="S15" s="18">
        <v>1285.0520241234801</v>
      </c>
      <c r="T15" s="22"/>
      <c r="U15" s="21"/>
      <c r="V15" s="15">
        <f t="shared" si="2"/>
        <v>2361.6728144665849</v>
      </c>
      <c r="W15" s="16">
        <f t="shared" si="3"/>
        <v>10772.475687984164</v>
      </c>
    </row>
    <row r="16" spans="2:23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f t="shared" si="0"/>
        <v>6069.96</v>
      </c>
      <c r="O16" s="18"/>
      <c r="P16" s="26"/>
      <c r="Q16" s="26"/>
      <c r="R16" s="11"/>
      <c r="S16" s="18">
        <v>527.76699999999994</v>
      </c>
      <c r="T16" s="21"/>
      <c r="U16" s="21"/>
      <c r="V16" s="15">
        <f t="shared" si="2"/>
        <v>527.76699999999994</v>
      </c>
      <c r="W16" s="16">
        <f t="shared" si="3"/>
        <v>5542.1930000000002</v>
      </c>
    </row>
    <row r="17" spans="2:23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f t="shared" si="0"/>
        <v>12438</v>
      </c>
      <c r="O17" s="26"/>
      <c r="P17" s="26"/>
      <c r="Q17" s="26"/>
      <c r="R17" s="31"/>
      <c r="S17" s="26">
        <v>1936</v>
      </c>
      <c r="T17" s="32"/>
      <c r="U17" s="32"/>
      <c r="V17" s="15">
        <f t="shared" si="2"/>
        <v>1936</v>
      </c>
      <c r="W17" s="16">
        <f t="shared" si="3"/>
        <v>10502</v>
      </c>
    </row>
    <row r="18" spans="2:23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W18" si="6">SUM(F4:F17)</f>
        <v>9964</v>
      </c>
      <c r="G18" s="36">
        <f t="shared" si="6"/>
        <v>10864</v>
      </c>
      <c r="H18" s="36">
        <f t="shared" si="6"/>
        <v>9964</v>
      </c>
      <c r="I18" s="36">
        <f t="shared" si="6"/>
        <v>9000</v>
      </c>
      <c r="J18" s="36">
        <f t="shared" si="6"/>
        <v>1385</v>
      </c>
      <c r="K18" s="36">
        <f t="shared" si="6"/>
        <v>2372</v>
      </c>
      <c r="L18" s="36">
        <f t="shared" si="6"/>
        <v>1375</v>
      </c>
      <c r="M18" s="36">
        <f t="shared" si="6"/>
        <v>6683</v>
      </c>
      <c r="N18" s="36">
        <f t="shared" si="6"/>
        <v>223081.09931454845</v>
      </c>
      <c r="O18" s="36">
        <f t="shared" si="6"/>
        <v>653.83909712021239</v>
      </c>
      <c r="P18" s="36">
        <f t="shared" si="6"/>
        <v>2500</v>
      </c>
      <c r="Q18" s="36">
        <f t="shared" si="6"/>
        <v>6217.5630520183931</v>
      </c>
      <c r="R18" s="36">
        <f t="shared" si="6"/>
        <v>10707.629752018393</v>
      </c>
      <c r="S18" s="36">
        <f t="shared" si="6"/>
        <v>29905.526258062131</v>
      </c>
      <c r="T18" s="36">
        <f t="shared" si="6"/>
        <v>5557.25</v>
      </c>
      <c r="U18" s="36">
        <f t="shared" si="6"/>
        <v>2899.92</v>
      </c>
      <c r="V18" s="36">
        <f t="shared" si="6"/>
        <v>58441.728159219128</v>
      </c>
      <c r="W18" s="36">
        <f t="shared" si="6"/>
        <v>164639.37115532934</v>
      </c>
    </row>
    <row r="19" spans="2:23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84"/>
      <c r="O19" s="37"/>
      <c r="P19" s="37"/>
      <c r="Q19" s="37"/>
      <c r="R19" s="37"/>
      <c r="S19" s="37"/>
      <c r="T19" s="37"/>
      <c r="U19" s="37"/>
      <c r="V19" s="37"/>
      <c r="W19" s="37"/>
    </row>
    <row r="25" spans="2:23" x14ac:dyDescent="0.25">
      <c r="B25" t="s">
        <v>79</v>
      </c>
      <c r="C25" t="s">
        <v>83</v>
      </c>
    </row>
    <row r="26" spans="2:23" x14ac:dyDescent="0.25">
      <c r="B26" t="s">
        <v>80</v>
      </c>
      <c r="C26" t="s">
        <v>84</v>
      </c>
    </row>
    <row r="27" spans="2:23" x14ac:dyDescent="0.25">
      <c r="B27" t="s">
        <v>81</v>
      </c>
      <c r="C27" t="s">
        <v>85</v>
      </c>
    </row>
    <row r="28" spans="2:23" x14ac:dyDescent="0.25">
      <c r="B28" t="s">
        <v>82</v>
      </c>
      <c r="C28" t="s">
        <v>86</v>
      </c>
    </row>
    <row r="29" spans="2:23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9"/>
  <sheetViews>
    <sheetView workbookViewId="0">
      <selection activeCell="C5" sqref="C5:C16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customWidth="1"/>
    <col min="7" max="7" width="10.42578125" bestFit="1" customWidth="1"/>
    <col min="8" max="10" width="9.28515625" customWidth="1"/>
    <col min="11" max="11" width="12.5703125" bestFit="1" customWidth="1"/>
    <col min="12" max="12" width="14.140625" bestFit="1" customWidth="1"/>
    <col min="13" max="13" width="9.5703125" customWidth="1"/>
    <col min="14" max="14" width="9.85546875" bestFit="1" customWidth="1"/>
    <col min="15" max="15" width="10.140625" hidden="1" customWidth="1"/>
    <col min="16" max="16" width="9.5703125" customWidth="1"/>
    <col min="17" max="17" width="14.140625" bestFit="1" customWidth="1"/>
  </cols>
  <sheetData>
    <row r="1" spans="2:17" ht="18.75" x14ac:dyDescent="0.25">
      <c r="E1" s="1"/>
      <c r="F1" s="2" t="s">
        <v>122</v>
      </c>
      <c r="G1" s="2"/>
      <c r="H1" s="2"/>
      <c r="I1" s="2"/>
      <c r="J1" s="2"/>
      <c r="K1" s="2"/>
      <c r="L1" s="2"/>
    </row>
    <row r="2" spans="2:17" ht="16.5" thickBot="1" x14ac:dyDescent="0.3">
      <c r="E2" s="1"/>
      <c r="F2" s="1"/>
      <c r="G2" s="1"/>
      <c r="H2" s="1"/>
      <c r="I2" s="1"/>
      <c r="J2" s="1"/>
      <c r="K2" s="1"/>
    </row>
    <row r="3" spans="2:17" ht="48.75" customHeight="1" x14ac:dyDescent="0.25">
      <c r="B3" s="65"/>
      <c r="C3" s="71" t="s">
        <v>78</v>
      </c>
      <c r="D3" s="3" t="s">
        <v>4</v>
      </c>
      <c r="E3" s="85" t="s">
        <v>5</v>
      </c>
      <c r="F3" s="86" t="s">
        <v>123</v>
      </c>
      <c r="G3" s="86" t="s">
        <v>124</v>
      </c>
      <c r="H3" s="86" t="s">
        <v>125</v>
      </c>
      <c r="I3" s="86" t="s">
        <v>70</v>
      </c>
      <c r="J3" s="86" t="s">
        <v>71</v>
      </c>
      <c r="K3" s="87" t="s">
        <v>126</v>
      </c>
      <c r="L3" s="72" t="s">
        <v>88</v>
      </c>
      <c r="M3" s="5" t="s">
        <v>20</v>
      </c>
      <c r="N3" s="6" t="s">
        <v>127</v>
      </c>
      <c r="O3" s="74"/>
      <c r="P3" s="74" t="s">
        <v>91</v>
      </c>
      <c r="Q3" s="75" t="s">
        <v>3</v>
      </c>
    </row>
    <row r="4" spans="2:17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>
        <v>38573.379999999997</v>
      </c>
      <c r="G4" s="11">
        <v>82855.877679999991</v>
      </c>
      <c r="H4" s="12">
        <v>3394.2</v>
      </c>
      <c r="I4" s="11">
        <v>11938.743333333332</v>
      </c>
      <c r="J4" s="11">
        <v>919.05</v>
      </c>
      <c r="K4" s="11">
        <v>22295.694862336</v>
      </c>
      <c r="L4" s="14">
        <f>SUM(G4:K4)</f>
        <v>121403.56587566933</v>
      </c>
      <c r="M4" s="11">
        <v>22295.694862336</v>
      </c>
      <c r="N4" s="15"/>
      <c r="O4" s="15"/>
      <c r="P4" s="15">
        <f t="shared" ref="P4:P17" si="0">SUM(M4:O4)</f>
        <v>22295.694862336</v>
      </c>
      <c r="Q4" s="16">
        <f t="shared" ref="Q4:Q17" si="1">+L4-P4</f>
        <v>99107.871013333322</v>
      </c>
    </row>
    <row r="5" spans="2:17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29835.02</v>
      </c>
      <c r="G5" s="11">
        <v>66220.846666666665</v>
      </c>
      <c r="H5" s="12">
        <v>3394.2</v>
      </c>
      <c r="I5" s="11">
        <v>11740.946666666667</v>
      </c>
      <c r="J5" s="11">
        <v>919.05</v>
      </c>
      <c r="K5" s="11">
        <v>17489.922016246244</v>
      </c>
      <c r="L5" s="14">
        <f t="shared" ref="L5:L17" si="2">SUM(G5:K5)</f>
        <v>99764.965349579579</v>
      </c>
      <c r="M5" s="11">
        <v>17809.202016246243</v>
      </c>
      <c r="N5" s="21"/>
      <c r="O5" s="21"/>
      <c r="P5" s="15">
        <f t="shared" si="0"/>
        <v>17809.202016246243</v>
      </c>
      <c r="Q5" s="16">
        <f t="shared" si="1"/>
        <v>81955.763333333336</v>
      </c>
    </row>
    <row r="6" spans="2:17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29835.02</v>
      </c>
      <c r="G6" s="11">
        <v>66220.846666666665</v>
      </c>
      <c r="H6" s="12">
        <v>3394.2</v>
      </c>
      <c r="I6" s="11">
        <v>9025.9566666666669</v>
      </c>
      <c r="J6" s="11">
        <v>919.05</v>
      </c>
      <c r="K6" s="11">
        <v>17489.922016246244</v>
      </c>
      <c r="L6" s="14">
        <f t="shared" si="2"/>
        <v>97049.975349579574</v>
      </c>
      <c r="M6" s="11">
        <v>17489.922016246244</v>
      </c>
      <c r="N6" s="21"/>
      <c r="O6" s="21"/>
      <c r="P6" s="15">
        <f t="shared" si="0"/>
        <v>17489.922016246244</v>
      </c>
      <c r="Q6" s="16">
        <f t="shared" si="1"/>
        <v>79560.05333333333</v>
      </c>
    </row>
    <row r="7" spans="2:17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30044.2</v>
      </c>
      <c r="G7" s="11">
        <v>66708.933333333334</v>
      </c>
      <c r="H7" s="12">
        <v>3394.2</v>
      </c>
      <c r="I7" s="11">
        <v>9095.6833333333343</v>
      </c>
      <c r="J7" s="11">
        <v>919.05</v>
      </c>
      <c r="K7" s="11">
        <v>22741.381564799991</v>
      </c>
      <c r="L7" s="14">
        <f t="shared" si="2"/>
        <v>102859.24823146666</v>
      </c>
      <c r="M7" s="11">
        <v>22741.381564799991</v>
      </c>
      <c r="N7" s="21"/>
      <c r="O7" s="21"/>
      <c r="P7" s="15">
        <f t="shared" si="0"/>
        <v>22741.381564799991</v>
      </c>
      <c r="Q7" s="16">
        <f t="shared" si="1"/>
        <v>80117.866666666669</v>
      </c>
    </row>
    <row r="8" spans="2:17" ht="15" customHeight="1" x14ac:dyDescent="0.25">
      <c r="B8" s="7" t="s">
        <v>81</v>
      </c>
      <c r="C8" s="8" t="s">
        <v>128</v>
      </c>
      <c r="D8" s="9">
        <v>10</v>
      </c>
      <c r="E8" s="10">
        <v>15748.271100076468</v>
      </c>
      <c r="F8" s="12">
        <v>31496.542200152937</v>
      </c>
      <c r="G8" s="11">
        <v>70097.731800356851</v>
      </c>
      <c r="H8" s="12">
        <v>3394.2</v>
      </c>
      <c r="I8" s="11">
        <v>9579.7974000509803</v>
      </c>
      <c r="J8" s="11">
        <v>919.05</v>
      </c>
      <c r="K8" s="11">
        <v>23903.259496000006</v>
      </c>
      <c r="L8" s="14">
        <f t="shared" si="2"/>
        <v>107894.03869640784</v>
      </c>
      <c r="M8" s="11">
        <v>23903.259496000006</v>
      </c>
      <c r="N8" s="21"/>
      <c r="O8" s="21"/>
      <c r="P8" s="15">
        <f t="shared" si="0"/>
        <v>23903.259496000006</v>
      </c>
      <c r="Q8" s="16">
        <f t="shared" si="1"/>
        <v>83990.779200407822</v>
      </c>
    </row>
    <row r="9" spans="2:17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27282.865621567496</v>
      </c>
      <c r="G9" s="11">
        <v>56555.350059124321</v>
      </c>
      <c r="H9" s="12">
        <v>3394.2</v>
      </c>
      <c r="I9" s="11">
        <v>7120.3010698218886</v>
      </c>
      <c r="J9" s="11">
        <v>919.05</v>
      </c>
      <c r="K9" s="11">
        <v>18280.498362915638</v>
      </c>
      <c r="L9" s="14">
        <f t="shared" si="2"/>
        <v>86269.399491861841</v>
      </c>
      <c r="M9" s="11">
        <v>18280.498362915638</v>
      </c>
      <c r="N9" s="21">
        <v>25000</v>
      </c>
      <c r="O9" s="21"/>
      <c r="P9" s="15">
        <f t="shared" si="0"/>
        <v>43280.498362915634</v>
      </c>
      <c r="Q9" s="16">
        <f t="shared" si="1"/>
        <v>42988.901128946207</v>
      </c>
    </row>
    <row r="10" spans="2:17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25489.226549650499</v>
      </c>
      <c r="G10" s="11">
        <v>56080.661949184498</v>
      </c>
      <c r="H10" s="12">
        <v>3394.2</v>
      </c>
      <c r="I10" s="11">
        <v>7577.3588498834988</v>
      </c>
      <c r="J10" s="11">
        <v>919.05</v>
      </c>
      <c r="K10" s="11">
        <v>16060.796013800031</v>
      </c>
      <c r="L10" s="14">
        <f t="shared" si="2"/>
        <v>84032.066812868026</v>
      </c>
      <c r="M10" s="11">
        <v>16060.796013800031</v>
      </c>
      <c r="N10" s="20">
        <v>25000</v>
      </c>
      <c r="O10" s="20"/>
      <c r="P10" s="15">
        <f t="shared" si="0"/>
        <v>41060.796013800034</v>
      </c>
      <c r="Q10" s="16">
        <f t="shared" si="1"/>
        <v>42971.270799067992</v>
      </c>
    </row>
    <row r="11" spans="2:17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22357.609932735002</v>
      </c>
      <c r="G11" s="11">
        <v>48773.556509715003</v>
      </c>
      <c r="H11" s="12">
        <v>3394.2</v>
      </c>
      <c r="I11" s="11">
        <v>6533.4866442450002</v>
      </c>
      <c r="J11" s="11">
        <v>919.05</v>
      </c>
      <c r="K11" s="11">
        <v>13008.218448511996</v>
      </c>
      <c r="L11" s="14">
        <f t="shared" si="2"/>
        <v>72628.511602472005</v>
      </c>
      <c r="M11" s="11">
        <v>13008.218448511996</v>
      </c>
      <c r="N11" s="21"/>
      <c r="O11" s="21"/>
      <c r="P11" s="15">
        <f t="shared" si="0"/>
        <v>13008.218448511996</v>
      </c>
      <c r="Q11" s="16">
        <f t="shared" si="1"/>
        <v>59620.29315396001</v>
      </c>
    </row>
    <row r="12" spans="2:17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19625.658262118995</v>
      </c>
      <c r="G12" s="11">
        <v>40619.609595845541</v>
      </c>
      <c r="H12" s="12">
        <v>3394.2</v>
      </c>
      <c r="I12" s="11">
        <v>5112.568972557905</v>
      </c>
      <c r="J12" s="11">
        <v>919.05</v>
      </c>
      <c r="K12" s="11">
        <v>10756.210641120015</v>
      </c>
      <c r="L12" s="14">
        <f t="shared" si="2"/>
        <v>60801.639209523462</v>
      </c>
      <c r="M12" s="11">
        <v>10756.210641120015</v>
      </c>
      <c r="N12" s="21">
        <v>20000</v>
      </c>
      <c r="O12" s="21"/>
      <c r="P12" s="15">
        <f t="shared" si="0"/>
        <v>30756.210641120015</v>
      </c>
      <c r="Q12" s="16">
        <f t="shared" si="1"/>
        <v>30045.428568403448</v>
      </c>
    </row>
    <row r="13" spans="2:17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19625.658262118995</v>
      </c>
      <c r="G13" s="11">
        <v>42399.002611610995</v>
      </c>
      <c r="H13" s="12">
        <v>3394.2</v>
      </c>
      <c r="I13" s="11">
        <v>5622.8360873729989</v>
      </c>
      <c r="J13" s="11">
        <v>919.05</v>
      </c>
      <c r="K13" s="11">
        <v>11294.738806400002</v>
      </c>
      <c r="L13" s="14">
        <f t="shared" si="2"/>
        <v>63629.827505383997</v>
      </c>
      <c r="M13" s="11">
        <v>11294.738806400002</v>
      </c>
      <c r="N13" s="21"/>
      <c r="O13" s="21"/>
      <c r="P13" s="15">
        <f t="shared" si="0"/>
        <v>11294.738806400002</v>
      </c>
      <c r="Q13" s="16">
        <f t="shared" si="1"/>
        <v>52335.088698983993</v>
      </c>
    </row>
    <row r="14" spans="2:17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16386.800795851497</v>
      </c>
      <c r="G14" s="11">
        <v>34841.668523653498</v>
      </c>
      <c r="H14" s="12">
        <v>3394.2</v>
      </c>
      <c r="I14" s="11">
        <v>4543.2169319504992</v>
      </c>
      <c r="J14" s="11">
        <v>919.05</v>
      </c>
      <c r="K14" s="11">
        <v>9263.3276709120073</v>
      </c>
      <c r="L14" s="14">
        <f t="shared" si="2"/>
        <v>52961.463126515999</v>
      </c>
      <c r="M14" s="11">
        <v>9263.3276709120073</v>
      </c>
      <c r="N14" s="21">
        <v>25000</v>
      </c>
      <c r="O14" s="21"/>
      <c r="P14" s="15">
        <f t="shared" si="0"/>
        <v>34263.327670912011</v>
      </c>
      <c r="Q14" s="16">
        <f t="shared" si="1"/>
        <v>18698.135455603988</v>
      </c>
    </row>
    <row r="15" spans="2:17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15380.297004901497</v>
      </c>
      <c r="G15" s="11">
        <v>32493.159678103493</v>
      </c>
      <c r="H15" s="12">
        <v>3394.2</v>
      </c>
      <c r="I15" s="11">
        <v>4207.7156683004987</v>
      </c>
      <c r="J15" s="11">
        <v>919.05</v>
      </c>
      <c r="K15" s="11">
        <v>8632.0433382400024</v>
      </c>
      <c r="L15" s="14">
        <f t="shared" si="2"/>
        <v>49646.168684643999</v>
      </c>
      <c r="M15" s="11">
        <v>8632.0433382400024</v>
      </c>
      <c r="N15" s="21"/>
      <c r="O15" s="21"/>
      <c r="P15" s="15">
        <f t="shared" si="0"/>
        <v>8632.0433382400024</v>
      </c>
      <c r="Q15" s="16">
        <f t="shared" si="1"/>
        <v>41014.125346403998</v>
      </c>
    </row>
    <row r="16" spans="2:17" ht="22.5" x14ac:dyDescent="0.25">
      <c r="B16" s="7" t="s">
        <v>82</v>
      </c>
      <c r="C16" s="8" t="s">
        <v>34</v>
      </c>
      <c r="D16" s="9"/>
      <c r="E16" s="10">
        <v>6069.96</v>
      </c>
      <c r="F16" s="12">
        <v>12139.92</v>
      </c>
      <c r="G16" s="11">
        <v>24932.28</v>
      </c>
      <c r="H16" s="12">
        <v>3394.2</v>
      </c>
      <c r="I16" s="11">
        <v>3127.59</v>
      </c>
      <c r="J16" s="11">
        <v>919.05</v>
      </c>
      <c r="K16" s="11">
        <v>4863.7132368101329</v>
      </c>
      <c r="L16" s="14">
        <f t="shared" si="2"/>
        <v>37236.833236810133</v>
      </c>
      <c r="M16" s="11">
        <v>4863.7132368101329</v>
      </c>
      <c r="N16" s="21"/>
      <c r="O16" s="21"/>
      <c r="P16" s="15">
        <f t="shared" si="0"/>
        <v>4863.7132368101329</v>
      </c>
      <c r="Q16" s="16">
        <f t="shared" si="1"/>
        <v>32373.119999999999</v>
      </c>
    </row>
    <row r="17" spans="2:17" x14ac:dyDescent="0.25">
      <c r="B17" s="7" t="s">
        <v>35</v>
      </c>
      <c r="C17" s="29" t="s">
        <v>36</v>
      </c>
      <c r="D17" s="30"/>
      <c r="E17" s="31">
        <v>12438</v>
      </c>
      <c r="F17" s="25"/>
      <c r="G17" s="31">
        <v>49752</v>
      </c>
      <c r="H17" s="25"/>
      <c r="I17" s="31"/>
      <c r="J17" s="31"/>
      <c r="K17" s="11"/>
      <c r="L17" s="14">
        <f t="shared" si="2"/>
        <v>49752</v>
      </c>
      <c r="M17" s="11">
        <v>7744</v>
      </c>
      <c r="N17" s="32"/>
      <c r="O17" s="32"/>
      <c r="P17" s="15">
        <f t="shared" si="0"/>
        <v>7744</v>
      </c>
      <c r="Q17" s="16">
        <f t="shared" si="1"/>
        <v>42008</v>
      </c>
    </row>
    <row r="18" spans="2:17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Q18" si="3">SUM(F4:F17)</f>
        <v>318072.19862909697</v>
      </c>
      <c r="G18" s="36">
        <f t="shared" si="3"/>
        <v>738551.52507426089</v>
      </c>
      <c r="H18" s="36">
        <f t="shared" si="3"/>
        <v>44124.599999999991</v>
      </c>
      <c r="I18" s="36">
        <f t="shared" si="3"/>
        <v>95226.201624183261</v>
      </c>
      <c r="J18" s="36">
        <f t="shared" si="3"/>
        <v>11947.649999999998</v>
      </c>
      <c r="K18" s="36">
        <f t="shared" si="3"/>
        <v>196079.72647433833</v>
      </c>
      <c r="L18" s="36">
        <f>SUM(L4:L17)</f>
        <v>1085929.7031727824</v>
      </c>
      <c r="M18" s="36">
        <f t="shared" si="3"/>
        <v>204143.00647433833</v>
      </c>
      <c r="N18" s="36">
        <f t="shared" si="3"/>
        <v>95000</v>
      </c>
      <c r="O18" s="36">
        <f t="shared" si="3"/>
        <v>0</v>
      </c>
      <c r="P18" s="36">
        <f t="shared" si="3"/>
        <v>299143.0064743383</v>
      </c>
      <c r="Q18" s="36">
        <f t="shared" si="3"/>
        <v>786786.69669844408</v>
      </c>
    </row>
    <row r="19" spans="2:1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5" spans="2:17" x14ac:dyDescent="0.25">
      <c r="B25" t="s">
        <v>79</v>
      </c>
      <c r="C25" t="s">
        <v>83</v>
      </c>
    </row>
    <row r="26" spans="2:17" x14ac:dyDescent="0.25">
      <c r="B26" t="s">
        <v>80</v>
      </c>
      <c r="C26" t="s">
        <v>84</v>
      </c>
    </row>
    <row r="27" spans="2:17" x14ac:dyDescent="0.25">
      <c r="B27" t="s">
        <v>81</v>
      </c>
      <c r="C27" t="s">
        <v>85</v>
      </c>
    </row>
    <row r="28" spans="2:17" x14ac:dyDescent="0.25">
      <c r="B28" t="s">
        <v>82</v>
      </c>
      <c r="C28" t="s">
        <v>86</v>
      </c>
    </row>
    <row r="29" spans="2:17" x14ac:dyDescent="0.25">
      <c r="B29" t="s">
        <v>35</v>
      </c>
      <c r="C29" t="s">
        <v>87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tabSelected="1" workbookViewId="0">
      <selection activeCell="K22" sqref="K22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8" width="8.7109375" customWidth="1"/>
    <col min="9" max="9" width="10.28515625" customWidth="1"/>
    <col min="10" max="10" width="11.5703125" bestFit="1" customWidth="1"/>
    <col min="11" max="11" width="7.42578125" customWidth="1"/>
    <col min="12" max="12" width="8.7109375" bestFit="1" customWidth="1"/>
    <col min="13" max="13" width="9" customWidth="1"/>
    <col min="14" max="15" width="9.5703125" customWidth="1"/>
    <col min="16" max="16" width="10.28515625" bestFit="1" customWidth="1"/>
  </cols>
  <sheetData>
    <row r="1" spans="2:17" ht="18.75" x14ac:dyDescent="0.25">
      <c r="E1" s="2" t="s">
        <v>130</v>
      </c>
      <c r="F1" s="2"/>
      <c r="G1" s="2"/>
      <c r="H1" s="2"/>
      <c r="I1" s="2"/>
      <c r="J1" s="2"/>
      <c r="K1" s="2"/>
    </row>
    <row r="2" spans="2:17" ht="16.5" customHeight="1" thickBot="1" x14ac:dyDescent="0.3">
      <c r="E2" s="1"/>
      <c r="F2" s="1"/>
      <c r="G2" s="1"/>
      <c r="H2" s="1"/>
      <c r="I2" s="1"/>
    </row>
    <row r="3" spans="2:17" ht="45" x14ac:dyDescent="0.25">
      <c r="B3" s="71"/>
      <c r="C3" s="71" t="s">
        <v>78</v>
      </c>
      <c r="D3" s="3" t="s">
        <v>4</v>
      </c>
      <c r="E3" s="89" t="s">
        <v>131</v>
      </c>
      <c r="F3" s="86" t="s">
        <v>132</v>
      </c>
      <c r="G3" s="86" t="s">
        <v>133</v>
      </c>
      <c r="H3" s="86" t="s">
        <v>134</v>
      </c>
      <c r="I3" s="87" t="s">
        <v>135</v>
      </c>
      <c r="J3" s="72" t="s">
        <v>0</v>
      </c>
      <c r="K3" s="5" t="s">
        <v>16</v>
      </c>
      <c r="L3" s="5" t="s">
        <v>18</v>
      </c>
      <c r="M3" s="5" t="s">
        <v>19</v>
      </c>
      <c r="N3" s="5" t="s">
        <v>20</v>
      </c>
      <c r="O3" s="67" t="s">
        <v>2</v>
      </c>
      <c r="P3" s="69" t="s">
        <v>3</v>
      </c>
    </row>
    <row r="4" spans="2:17" x14ac:dyDescent="0.25">
      <c r="B4" s="7" t="s">
        <v>81</v>
      </c>
      <c r="C4" s="8" t="s">
        <v>26</v>
      </c>
      <c r="D4" s="9">
        <v>10</v>
      </c>
      <c r="E4" s="10">
        <v>944.89626600458803</v>
      </c>
      <c r="F4" s="12">
        <v>529.14190896256696</v>
      </c>
      <c r="G4" s="12">
        <v>529.14190896256696</v>
      </c>
      <c r="H4" s="18">
        <v>2204.7579540107035</v>
      </c>
      <c r="I4" s="19">
        <v>314.96542200152817</v>
      </c>
      <c r="J4" s="14">
        <v>4522.9034599419538</v>
      </c>
      <c r="K4" s="18"/>
      <c r="L4" s="18">
        <v>66.142738620321168</v>
      </c>
      <c r="M4" s="11">
        <v>66.142738620321168</v>
      </c>
      <c r="N4" s="18">
        <v>188.30845708907646</v>
      </c>
      <c r="O4" s="15">
        <v>320.59393432971876</v>
      </c>
      <c r="P4" s="16">
        <v>4202.3095256122351</v>
      </c>
    </row>
    <row r="5" spans="2:17" x14ac:dyDescent="0.25">
      <c r="B5" s="7" t="s">
        <v>81</v>
      </c>
      <c r="C5" s="8" t="s">
        <v>27</v>
      </c>
      <c r="D5" s="9">
        <v>8</v>
      </c>
      <c r="E5" s="10">
        <v>818.48596864702483</v>
      </c>
      <c r="F5" s="12">
        <v>458.35214244233612</v>
      </c>
      <c r="G5" s="12">
        <v>458.35214244233612</v>
      </c>
      <c r="H5" s="18">
        <v>1798.4865017737327</v>
      </c>
      <c r="I5" s="19">
        <v>241.18053209465728</v>
      </c>
      <c r="J5" s="14">
        <v>3774.8572874000874</v>
      </c>
      <c r="K5" s="18">
        <v>8.184859686470249</v>
      </c>
      <c r="L5" s="18">
        <v>57.294017805291745</v>
      </c>
      <c r="M5" s="11">
        <v>57.294017805291745</v>
      </c>
      <c r="N5" s="18">
        <v>149.49459216098657</v>
      </c>
      <c r="O5" s="15">
        <v>272.26748745804031</v>
      </c>
      <c r="P5" s="16">
        <v>3502.5897999420472</v>
      </c>
    </row>
    <row r="6" spans="2:17" x14ac:dyDescent="0.25">
      <c r="B6" s="7" t="s">
        <v>81</v>
      </c>
      <c r="C6" s="29" t="s">
        <v>28</v>
      </c>
      <c r="D6" s="23">
        <v>7</v>
      </c>
      <c r="E6" s="10">
        <v>764.67679648951491</v>
      </c>
      <c r="F6" s="12">
        <v>428.21900603412905</v>
      </c>
      <c r="G6" s="12">
        <v>428.21900603412905</v>
      </c>
      <c r="H6" s="18">
        <v>1784.2458584755354</v>
      </c>
      <c r="I6" s="19">
        <v>254.89226549650539</v>
      </c>
      <c r="J6" s="14">
        <v>3660.2529325298137</v>
      </c>
      <c r="K6" s="18">
        <v>7.6467679648951492</v>
      </c>
      <c r="L6" s="18">
        <v>53.527375754266046</v>
      </c>
      <c r="M6" s="11">
        <v>53.527375754266046</v>
      </c>
      <c r="N6" s="18">
        <v>146.01695490953955</v>
      </c>
      <c r="O6" s="15">
        <v>260.7184743829668</v>
      </c>
      <c r="P6" s="16">
        <v>3399.5344581468471</v>
      </c>
    </row>
    <row r="7" spans="2:17" x14ac:dyDescent="0.25">
      <c r="B7" s="7" t="s">
        <v>81</v>
      </c>
      <c r="C7" s="8" t="s">
        <v>29</v>
      </c>
      <c r="D7" s="9">
        <v>5</v>
      </c>
      <c r="E7" s="10">
        <v>670.72829798205009</v>
      </c>
      <c r="F7" s="12">
        <v>375.60784686995066</v>
      </c>
      <c r="G7" s="12">
        <v>375.60784686995066</v>
      </c>
      <c r="H7" s="18">
        <v>1565.0326952914547</v>
      </c>
      <c r="I7" s="19">
        <v>223.57609932735159</v>
      </c>
      <c r="J7" s="14">
        <v>3210.5527863407578</v>
      </c>
      <c r="K7" s="18">
        <v>6.7072829798205014</v>
      </c>
      <c r="L7" s="18">
        <v>46.950980858743513</v>
      </c>
      <c r="M7" s="11">
        <v>46.950980858743513</v>
      </c>
      <c r="N7" s="18">
        <v>123.97037392645481</v>
      </c>
      <c r="O7" s="15">
        <v>224.57961862376234</v>
      </c>
      <c r="P7" s="16">
        <v>2985.9731677169957</v>
      </c>
    </row>
    <row r="8" spans="2:17" x14ac:dyDescent="0.25">
      <c r="B8" s="7" t="s">
        <v>81</v>
      </c>
      <c r="C8" s="8" t="s">
        <v>30</v>
      </c>
      <c r="D8" s="9">
        <v>4</v>
      </c>
      <c r="E8" s="10">
        <v>588.76974786356982</v>
      </c>
      <c r="F8" s="12">
        <v>329.71105880360119</v>
      </c>
      <c r="G8" s="12">
        <v>329.71105880360119</v>
      </c>
      <c r="H8" s="18">
        <v>1335.5260447372</v>
      </c>
      <c r="I8" s="19">
        <v>180.94856917673749</v>
      </c>
      <c r="J8" s="14">
        <v>2764.6664793847094</v>
      </c>
      <c r="K8" s="18">
        <v>5.8876974786356984</v>
      </c>
      <c r="L8" s="18">
        <v>41.213882350449893</v>
      </c>
      <c r="M8" s="11">
        <v>41.213882350449893</v>
      </c>
      <c r="N8" s="18">
        <v>101.30843915376045</v>
      </c>
      <c r="O8" s="15">
        <v>189.62390133329592</v>
      </c>
      <c r="P8" s="16">
        <v>2575.0425780514133</v>
      </c>
    </row>
    <row r="9" spans="2:17" x14ac:dyDescent="0.25">
      <c r="B9" s="7" t="s">
        <v>81</v>
      </c>
      <c r="C9" s="8" t="s">
        <v>31</v>
      </c>
      <c r="D9" s="9">
        <v>4</v>
      </c>
      <c r="E9" s="10">
        <v>588.76974786356982</v>
      </c>
      <c r="F9" s="12">
        <v>329.71105880360119</v>
      </c>
      <c r="G9" s="12">
        <v>329.71105880360119</v>
      </c>
      <c r="H9" s="18">
        <v>1373.7960783483322</v>
      </c>
      <c r="I9" s="19">
        <v>196.25658262119032</v>
      </c>
      <c r="J9" s="14">
        <v>2818.244526440295</v>
      </c>
      <c r="K9" s="18">
        <v>5.8876974786356984</v>
      </c>
      <c r="L9" s="18">
        <v>41.213882350449893</v>
      </c>
      <c r="M9" s="11">
        <v>41.213882350449893</v>
      </c>
      <c r="N9" s="18">
        <v>104.73743416531792</v>
      </c>
      <c r="O9" s="15">
        <v>193.05289634485342</v>
      </c>
      <c r="P9" s="16">
        <v>2625.1916300954417</v>
      </c>
    </row>
    <row r="10" spans="2:17" x14ac:dyDescent="0.25">
      <c r="B10" s="7" t="s">
        <v>81</v>
      </c>
      <c r="C10" s="8" t="s">
        <v>32</v>
      </c>
      <c r="D10" s="9">
        <v>2</v>
      </c>
      <c r="E10" s="10">
        <v>491.6040238755449</v>
      </c>
      <c r="F10" s="12">
        <v>275.29825337030525</v>
      </c>
      <c r="G10" s="12">
        <v>275.29825337030525</v>
      </c>
      <c r="H10" s="18">
        <v>1147.076055709605</v>
      </c>
      <c r="I10" s="19">
        <v>163.868007958514</v>
      </c>
      <c r="J10" s="14">
        <v>2353.1445942842743</v>
      </c>
      <c r="K10" s="18">
        <v>4.9160402387554489</v>
      </c>
      <c r="L10" s="18">
        <v>34.412281671288149</v>
      </c>
      <c r="M10" s="11">
        <v>34.412281671288149</v>
      </c>
      <c r="N10" s="18">
        <v>81.935877602794505</v>
      </c>
      <c r="O10" s="15">
        <v>155.67648118412626</v>
      </c>
      <c r="P10" s="16">
        <v>2197.468113100148</v>
      </c>
    </row>
    <row r="11" spans="2:17" ht="22.5" x14ac:dyDescent="0.25">
      <c r="B11" s="7" t="s">
        <v>81</v>
      </c>
      <c r="C11" s="8" t="s">
        <v>33</v>
      </c>
      <c r="D11" s="9">
        <v>1</v>
      </c>
      <c r="E11" s="10">
        <v>461.40891014704488</v>
      </c>
      <c r="F11" s="12">
        <v>258.38898968234571</v>
      </c>
      <c r="G11" s="12">
        <v>258.38898968234571</v>
      </c>
      <c r="H11" s="18">
        <v>1076.6207903431059</v>
      </c>
      <c r="I11" s="19">
        <v>153.80297004901536</v>
      </c>
      <c r="J11" s="14">
        <v>2208.6106499038574</v>
      </c>
      <c r="K11" s="18"/>
      <c r="L11" s="18">
        <v>32.298623710293143</v>
      </c>
      <c r="M11" s="11">
        <v>32.298623710293143</v>
      </c>
      <c r="N11" s="18">
        <v>74.850090914506637</v>
      </c>
      <c r="O11" s="15">
        <v>139.44733833509292</v>
      </c>
      <c r="P11" s="16">
        <v>2069.1633115687646</v>
      </c>
    </row>
    <row r="12" spans="2:17" ht="15.75" thickBot="1" x14ac:dyDescent="0.3">
      <c r="B12" s="33" t="s">
        <v>37</v>
      </c>
      <c r="C12" s="34"/>
      <c r="D12" s="35"/>
      <c r="E12" s="36">
        <f t="shared" ref="E12:P12" si="0">SUM(E4:E11)</f>
        <v>5329.3397588729076</v>
      </c>
      <c r="F12" s="36">
        <f t="shared" si="0"/>
        <v>2984.4302649688361</v>
      </c>
      <c r="G12" s="36">
        <f t="shared" si="0"/>
        <v>2984.4302649688361</v>
      </c>
      <c r="H12" s="36">
        <f t="shared" si="0"/>
        <v>12285.541978689671</v>
      </c>
      <c r="I12" s="36">
        <f t="shared" si="0"/>
        <v>1729.4904487254996</v>
      </c>
      <c r="J12" s="36">
        <f t="shared" si="0"/>
        <v>25313.23271622575</v>
      </c>
      <c r="K12" s="36">
        <f t="shared" si="0"/>
        <v>39.230345827212744</v>
      </c>
      <c r="L12" s="36">
        <f t="shared" si="0"/>
        <v>373.05378312110355</v>
      </c>
      <c r="M12" s="36">
        <f t="shared" si="0"/>
        <v>373.05378312110355</v>
      </c>
      <c r="N12" s="36">
        <f t="shared" si="0"/>
        <v>970.6222199224369</v>
      </c>
      <c r="O12" s="36">
        <f t="shared" si="0"/>
        <v>1755.960131991857</v>
      </c>
      <c r="P12" s="36">
        <f t="shared" si="0"/>
        <v>23557.272584233891</v>
      </c>
      <c r="Q12" s="17"/>
    </row>
    <row r="13" spans="2:17" ht="16.5" customHeight="1" x14ac:dyDescent="0.25"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7" spans="2:3" x14ac:dyDescent="0.25">
      <c r="B17" t="s">
        <v>79</v>
      </c>
      <c r="C17" t="s">
        <v>83</v>
      </c>
    </row>
    <row r="18" spans="2:3" x14ac:dyDescent="0.25">
      <c r="B18" t="s">
        <v>80</v>
      </c>
      <c r="C18" t="s">
        <v>84</v>
      </c>
    </row>
    <row r="19" spans="2:3" x14ac:dyDescent="0.25">
      <c r="B19" t="s">
        <v>81</v>
      </c>
      <c r="C19" t="s">
        <v>85</v>
      </c>
    </row>
    <row r="20" spans="2:3" x14ac:dyDescent="0.25">
      <c r="B20" t="s">
        <v>82</v>
      </c>
      <c r="C20" t="s">
        <v>86</v>
      </c>
    </row>
    <row r="21" spans="2:3" x14ac:dyDescent="0.25">
      <c r="B21" t="s">
        <v>35</v>
      </c>
      <c r="C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ENERO 1</vt:lpstr>
      <vt:lpstr>ENERO 2</vt:lpstr>
      <vt:lpstr>FEBRERO 1</vt:lpstr>
      <vt:lpstr>FEBRERO 2</vt:lpstr>
      <vt:lpstr>MARZO 1</vt:lpstr>
      <vt:lpstr>MARZO 2</vt:lpstr>
      <vt:lpstr>ABRIL 1</vt:lpstr>
      <vt:lpstr>ABRIL 2</vt:lpstr>
      <vt:lpstr>MAYO 1</vt:lpstr>
      <vt:lpstr>MAYO 2</vt:lpstr>
      <vt:lpstr>JUNIO 1</vt:lpstr>
      <vt:lpstr>JUNIO 2</vt:lpstr>
      <vt:lpstr>JULIO 1</vt:lpstr>
      <vt:lpstr>JULIO 2</vt:lpstr>
      <vt:lpstr>AGOSTO 1</vt:lpstr>
      <vt:lpstr>AGOSTO 2</vt:lpstr>
      <vt:lpstr>SEPTIEMBRE 1</vt:lpstr>
      <vt:lpstr>SEPTIEMBRE 2</vt:lpstr>
      <vt:lpstr>OCTUBRE 1</vt:lpstr>
      <vt:lpstr>OCTUBRE 2</vt:lpstr>
      <vt:lpstr>NOVIEMBRE 1</vt:lpstr>
      <vt:lpstr>NOVIEMBRE 2</vt:lpstr>
      <vt:lpstr>DICIEMBRE 1</vt:lpstr>
      <vt:lpstr>DICIEMBRE 2</vt:lpstr>
      <vt:lpstr>AGUINALDO</vt:lpstr>
      <vt:lpstr>INCREMENTO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pueblos indigenas</dc:creator>
  <cp:lastModifiedBy>pueblos indigenas</cp:lastModifiedBy>
  <cp:lastPrinted>2025-07-10T17:56:42Z</cp:lastPrinted>
  <dcterms:created xsi:type="dcterms:W3CDTF">2025-01-10T19:04:41Z</dcterms:created>
  <dcterms:modified xsi:type="dcterms:W3CDTF">2025-12-31T13:56:26Z</dcterms:modified>
</cp:coreProperties>
</file>